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90" yWindow="780" windowWidth="18990" windowHeight="7790"/>
  </bookViews>
  <sheets>
    <sheet name="Instructions" sheetId="6" r:id="rId1"/>
    <sheet name="P1 - 30 Pts" sheetId="1" r:id="rId2"/>
    <sheet name="P2 - 10 Pts" sheetId="2" r:id="rId3"/>
    <sheet name="P3 - 10 Pts" sheetId="3" r:id="rId4"/>
    <sheet name="P4 - 25 Pts" sheetId="4" r:id="rId5"/>
    <sheet name="P5 - 5 Pts" sheetId="5" r:id="rId6"/>
  </sheets>
  <definedNames>
    <definedName name="_xlnm.Print_Area" localSheetId="1">'P1 - 30 Pts'!$A$1:$L$26</definedName>
  </definedNames>
  <calcPr calcId="124519"/>
</workbook>
</file>

<file path=xl/calcChain.xml><?xml version="1.0" encoding="utf-8"?>
<calcChain xmlns="http://schemas.openxmlformats.org/spreadsheetml/2006/main">
  <c r="G7" i="3"/>
  <c r="G8" s="1"/>
  <c r="F9"/>
  <c r="F10"/>
  <c r="F11"/>
  <c r="F12"/>
  <c r="F13"/>
  <c r="F14"/>
  <c r="F15"/>
  <c r="F16"/>
  <c r="F8"/>
  <c r="B14" i="5"/>
  <c r="C19"/>
  <c r="C18"/>
  <c r="C19" i="4"/>
  <c r="C15"/>
  <c r="C23" s="1"/>
  <c r="I20" i="2"/>
  <c r="I21"/>
  <c r="I22"/>
  <c r="I23"/>
  <c r="I24"/>
  <c r="I25"/>
  <c r="I26"/>
  <c r="I27"/>
  <c r="I28"/>
  <c r="I19"/>
  <c r="P11"/>
  <c r="K61" i="1"/>
  <c r="J61"/>
  <c r="K44"/>
  <c r="K45" s="1"/>
  <c r="K49" s="1"/>
  <c r="K53" s="1"/>
  <c r="J44"/>
  <c r="J45" s="1"/>
  <c r="J49" s="1"/>
  <c r="J53" s="1"/>
  <c r="I44"/>
  <c r="I45" s="1"/>
  <c r="I49" s="1"/>
  <c r="I53" s="1"/>
  <c r="I43"/>
  <c r="F43"/>
  <c r="E47"/>
  <c r="F46"/>
  <c r="N45"/>
  <c r="J60"/>
  <c r="J62" s="1"/>
  <c r="J63" s="1"/>
  <c r="J43"/>
  <c r="K43"/>
  <c r="K62"/>
  <c r="K63" s="1"/>
  <c r="K64" s="1"/>
  <c r="K60"/>
  <c r="K55"/>
  <c r="I48"/>
  <c r="J48" s="1"/>
  <c r="I47"/>
  <c r="J47" s="1"/>
  <c r="K47" s="1"/>
  <c r="F44"/>
  <c r="G9" i="3" l="1"/>
  <c r="H8"/>
  <c r="D32" i="4"/>
  <c r="I30" i="2"/>
  <c r="E14" s="1"/>
  <c r="E48" i="1"/>
  <c r="F49" s="1"/>
  <c r="F50" s="1"/>
  <c r="J64"/>
  <c r="L64" s="1"/>
  <c r="K56" s="1"/>
  <c r="I50"/>
  <c r="I51" s="1"/>
  <c r="I52" s="1"/>
  <c r="I54" s="1"/>
  <c r="J50"/>
  <c r="J51" s="1"/>
  <c r="K48"/>
  <c r="K50" s="1"/>
  <c r="K51" s="1"/>
  <c r="G10" i="3" l="1"/>
  <c r="H9"/>
  <c r="J52" i="1"/>
  <c r="J54" s="1"/>
  <c r="K52"/>
  <c r="K54" s="1"/>
  <c r="K57" s="1"/>
  <c r="G11" i="3" l="1"/>
  <c r="H10"/>
  <c r="G12" l="1"/>
  <c r="H11"/>
  <c r="G13" l="1"/>
  <c r="H12"/>
  <c r="G14" l="1"/>
  <c r="H13"/>
  <c r="G15" l="1"/>
  <c r="H14"/>
  <c r="G16" l="1"/>
  <c r="H15"/>
  <c r="H16" l="1"/>
  <c r="D20" s="1"/>
</calcChain>
</file>

<file path=xl/sharedStrings.xml><?xml version="1.0" encoding="utf-8"?>
<sst xmlns="http://schemas.openxmlformats.org/spreadsheetml/2006/main" count="136" uniqueCount="121">
  <si>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</si>
  <si>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</si>
  <si>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</si>
  <si>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</si>
  <si>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</si>
  <si>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</si>
  <si>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</si>
  <si>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</si>
  <si>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</si>
  <si>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</si>
  <si>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</si>
  <si>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</si>
  <si>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</si>
  <si>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</si>
  <si>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</si>
  <si>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Expected value in 3 years</t>
  </si>
  <si>
    <t>Annual Cash Expenses</t>
  </si>
  <si>
    <t>Increased Sales</t>
  </si>
  <si>
    <t>CASH FLOWS</t>
  </si>
  <si>
    <t xml:space="preserve"> CASH FLOWS AT t=0 </t>
  </si>
  <si>
    <t xml:space="preserve"> CASH FLOWS FOR YEARS 1 to 3</t>
  </si>
  <si>
    <t xml:space="preserve"> Year 1 </t>
  </si>
  <si>
    <t xml:space="preserve"> Year 2 </t>
  </si>
  <si>
    <t xml:space="preserve"> Year 3 </t>
  </si>
  <si>
    <t xml:space="preserve"> Purchase Price </t>
  </si>
  <si>
    <t xml:space="preserve"> Installation </t>
  </si>
  <si>
    <t xml:space="preserve"> Chg in Net Working Capital </t>
  </si>
  <si>
    <t xml:space="preserve"> BTSV Old Asset </t>
  </si>
  <si>
    <t xml:space="preserve"> BV Old Asset </t>
  </si>
  <si>
    <t xml:space="preserve"> Tax Effect on Sale of Old Asset </t>
  </si>
  <si>
    <t xml:space="preserve"> Net Initial Outlay </t>
  </si>
  <si>
    <t xml:space="preserve"> New Depreciation </t>
  </si>
  <si>
    <t xml:space="preserve"> Depreciation Old </t>
  </si>
  <si>
    <t xml:space="preserve"> Difference </t>
  </si>
  <si>
    <t>Revenue</t>
  </si>
  <si>
    <t xml:space="preserve"> Operating Expenses </t>
  </si>
  <si>
    <t xml:space="preserve"> Depreciation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</si>
  <si>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</si>
  <si>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</si>
  <si>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</si>
  <si>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</si>
  <si>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</si>
  <si>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</si>
  <si>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</si>
  <si>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</si>
  <si>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BTSV </t>
  </si>
  <si>
    <t xml:space="preserve"> Book Value  </t>
  </si>
  <si>
    <t xml:space="preserve"> Gain(Loss) on Sale </t>
  </si>
  <si>
    <t xml:space="preserve"> Tax Effect </t>
  </si>
  <si>
    <t xml:space="preserve"> ATSV </t>
  </si>
  <si>
    <t xml:space="preserve">Gain or Loss on Sale </t>
  </si>
  <si>
    <t>New</t>
  </si>
  <si>
    <t>Old</t>
  </si>
  <si>
    <t>Problem 2:</t>
  </si>
  <si>
    <t xml:space="preserve">The MACRS depreciation rates are given in the table </t>
  </si>
  <si>
    <t xml:space="preserve">to the right. Using the inputs provided below, create </t>
  </si>
  <si>
    <t>whatever formulas are needed to compute the book value</t>
  </si>
  <si>
    <t>3-Year</t>
  </si>
  <si>
    <t>of the asset at the end of the year shown in the input.</t>
  </si>
  <si>
    <t>5-Year</t>
  </si>
  <si>
    <t>Your method must work for any allowed values of the inputs.</t>
  </si>
  <si>
    <t>7-Year</t>
  </si>
  <si>
    <t>10-Year</t>
  </si>
  <si>
    <t>Depreciation Class</t>
  </si>
  <si>
    <t>Purchase Price</t>
  </si>
  <si>
    <t>Book Value of the asset</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</si>
  <si>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</si>
  <si>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</si>
  <si>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</si>
  <si>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</si>
  <si>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</si>
  <si>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</si>
  <si>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</si>
  <si>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</si>
  <si>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</si>
  <si>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</si>
  <si>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</si>
  <si>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</si>
  <si>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</si>
  <si>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</si>
  <si>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</si>
  <si>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</si>
  <si>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</si>
  <si>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</si>
  <si>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</si>
  <si>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various disount rates.</t>
  </si>
  <si>
    <t>Problem 4:</t>
  </si>
  <si>
    <t>CF</t>
  </si>
  <si>
    <t>Discount Rate:</t>
  </si>
  <si>
    <t>Problem 5:</t>
  </si>
  <si>
    <t>Using the inputs above, create one formula that computes the Net Present Value of the project. [5 Points]</t>
  </si>
  <si>
    <t>Using the inputs above, create one formula that computes the Modified Internal Rate of Return for the project. [5 Points]</t>
  </si>
  <si>
    <t>Using the inputs and outputs above, create one formula that gives the equivalent annual annuity for the project. [5 Points]</t>
  </si>
  <si>
    <t xml:space="preserve">IMPORTANT: SAVE THIS SPREADSHEET TO THE DESKTOP OF THE </t>
  </si>
  <si>
    <t>COMPUTER YOU ARE USING WITH YOUR NAME IN THE FILENAME.</t>
  </si>
  <si>
    <t>RESAVE IT OFTEN WHILE YOU ARE WORKING ON IT.</t>
  </si>
  <si>
    <t>NOTHING SHOULD BE USED OR ACCESSED BY YOU DURING THIS</t>
  </si>
  <si>
    <t>TEST EXCEPT THE COMPUTER YOU ARE USING AND THIS FILE, AND</t>
  </si>
  <si>
    <t>BLACKBOARD WHEN YOU SUBMIT YOUR COMPLETED EXAM.</t>
  </si>
  <si>
    <t>YOU MAY NOT ACCESS THE INTERNET OTHER THAN TO SUBMIT</t>
  </si>
  <si>
    <t>YOUR COMPLETED EXAM IN BLACKBOARD.</t>
  </si>
  <si>
    <t>VIDEO SURVEILLANCE IS ACTIVE.</t>
  </si>
  <si>
    <t>Follow the instructions on each tabbed page.</t>
  </si>
  <si>
    <t>Partial credit will be given where possible.</t>
  </si>
  <si>
    <t>Submit your finished file in the digital dropbox in BlackBoard.</t>
  </si>
  <si>
    <t xml:space="preserve">NOTE WELL: YOUR TEST NEEDS TO BE SUBMITTED, NOT SAVED. </t>
  </si>
  <si>
    <t>IF YOU JUST SAVE IT, I DON'T RECEIVE IT AND YOU GET A ZERO.</t>
  </si>
  <si>
    <t xml:space="preserve">IN BLACKBOARD, YOU SEND IT BY CLICKING ON SEND, NOT ON ADD. DO NOT USE THE ADD </t>
  </si>
  <si>
    <t>BUTTON. USE THE SEND BUTTON. BE SURE TO CHECK WITH ME BEFORE YOU LEAVE</t>
  </si>
  <si>
    <t>TO MAKE SURE I RECEIVED YOUR TEST.</t>
  </si>
  <si>
    <t>There are 6 tabbed pages in this exam spreadsheet including this page.</t>
  </si>
  <si>
    <t>There are 5 problem pages with points possible noted on the tabs.</t>
  </si>
  <si>
    <t xml:space="preserve">Total points for the problems sum to 80. </t>
  </si>
  <si>
    <t>Diff</t>
  </si>
  <si>
    <t>Years owned (Max of 10)</t>
  </si>
  <si>
    <t>Total</t>
  </si>
  <si>
    <t>Place your graph below the data table and format it appropriately with</t>
  </si>
  <si>
    <t>titles, axis lables, and other appropriate formating elements as appropriate.</t>
  </si>
  <si>
    <t>NPV</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</si>
  <si>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10.00% and it should be ACCEPTED.</t>
    </r>
  </si>
  <si>
    <t>ACCEPR OR REJECT</t>
  </si>
</sst>
</file>

<file path=xl/styles.xml><?xml version="1.0" encoding="utf-8"?>
<styleSheet xmlns="http://schemas.openxmlformats.org/spreadsheetml/2006/main">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1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43" fontId="11" fillId="0" borderId="0" xfId="0" applyNumberFormat="1" applyFont="1"/>
    <xf numFmtId="43" fontId="0" fillId="0" borderId="0" xfId="0" applyNumberFormat="1" applyFont="1"/>
    <xf numFmtId="0" fontId="12" fillId="0" borderId="0" xfId="0" applyFont="1"/>
    <xf numFmtId="43" fontId="0" fillId="0" borderId="0" xfId="0" applyNumberFormat="1"/>
    <xf numFmtId="43" fontId="0" fillId="0" borderId="0" xfId="0" applyNumberFormat="1"/>
    <xf numFmtId="43" fontId="11" fillId="0" borderId="0" xfId="0" applyNumberFormat="1" applyFont="1"/>
    <xf numFmtId="8" fontId="0" fillId="0" borderId="0" xfId="0" applyNumberFormat="1"/>
    <xf numFmtId="0" fontId="0" fillId="0" borderId="0" xfId="0"/>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0" fillId="0" borderId="0" xfId="0"/>
    <xf numFmtId="0" fontId="9" fillId="0" borderId="0" xfId="0" applyFont="1"/>
    <xf numFmtId="0" fontId="10" fillId="0" borderId="0" xfId="0" applyFont="1"/>
    <xf numFmtId="6" fontId="0" fillId="4" borderId="18" xfId="1" applyNumberFormat="1" applyFont="1" applyFill="1" applyBorder="1"/>
    <xf numFmtId="0" fontId="3" fillId="0" borderId="0" xfId="0" applyFont="1" applyFill="1" applyBorder="1" applyAlignment="1">
      <alignment horizontal="center"/>
    </xf>
    <xf numFmtId="0" fontId="0" fillId="0" borderId="0" xfId="0"/>
    <xf numFmtId="42" fontId="0" fillId="0" borderId="0" xfId="0" applyNumberFormat="1"/>
    <xf numFmtId="42" fontId="2" fillId="0" borderId="5" xfId="0" applyNumberFormat="1" applyFont="1" applyBorder="1"/>
    <xf numFmtId="42" fontId="2" fillId="0" borderId="8" xfId="0" applyNumberFormat="1" applyFont="1" applyBorder="1"/>
    <xf numFmtId="44" fontId="0" fillId="0" borderId="0" xfId="0" applyNumberFormat="1"/>
    <xf numFmtId="0" fontId="0" fillId="0" borderId="0" xfId="0" applyNumberFormat="1"/>
    <xf numFmtId="0" fontId="0" fillId="0" borderId="0" xfId="0" applyAlignment="1">
      <alignment horizontal="center"/>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xf numFmtId="44" fontId="0" fillId="4" borderId="10" xfId="1" applyFont="1" applyFill="1" applyBorder="1"/>
    <xf numFmtId="8" fontId="0" fillId="4" borderId="9" xfId="1" applyNumberFormat="1" applyFont="1" applyFill="1" applyBorder="1"/>
    <xf numFmtId="42" fontId="3" fillId="0" borderId="11" xfId="0" applyNumberFormat="1" applyFont="1" applyBorder="1" applyAlignment="1">
      <alignment horizontal="center"/>
    </xf>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NPV</a:t>
            </a:r>
            <a:r>
              <a:rPr lang="en-US" baseline="0"/>
              <a:t> Profile</a:t>
            </a:r>
            <a:endParaRPr lang="en-US"/>
          </a:p>
        </c:rich>
      </c:tx>
      <c:layout/>
    </c:title>
    <c:plotArea>
      <c:layout/>
      <c:scatterChart>
        <c:scatterStyle val="smoothMarker"/>
        <c:ser>
          <c:idx val="0"/>
          <c:order val="0"/>
          <c:marker>
            <c:symbol val="none"/>
          </c:marker>
          <c:xVal>
            <c:numRef>
              <c:f>'P4 - 25 Pts'!$C$33:$C$47</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'P4 - 25 Pts'!$D$33:$D$47</c:f>
              <c:numCache>
                <c:formatCode>_("$"* #,##0_);_("$"* \(#,##0\);_("$"* "-"_);_(@_)</c:formatCode>
                <c:ptCount val="15"/>
                <c:pt idx="0">
                  <c:v>4800</c:v>
                </c:pt>
                <c:pt idx="1">
                  <c:v>3100.0166610084671</c:v>
                </c:pt>
                <c:pt idx="2">
                  <c:v>1565.3017911911338</c:v>
                </c:pt>
                <c:pt idx="3">
                  <c:v>176.07766911420913</c:v>
                </c:pt>
                <c:pt idx="4">
                  <c:v>-1084.679739279356</c:v>
                </c:pt>
                <c:pt idx="5">
                  <c:v>-2231.6730837944669</c:v>
                </c:pt>
                <c:pt idx="6">
                  <c:v>-3277.6409473057211</c:v>
                </c:pt>
                <c:pt idx="7">
                  <c:v>-4233.6543432857688</c:v>
                </c:pt>
                <c:pt idx="8">
                  <c:v>-5913.2051900490551</c:v>
                </c:pt>
                <c:pt idx="9">
                  <c:v>-6652.5741598079549</c:v>
                </c:pt>
                <c:pt idx="10">
                  <c:v>-7333.9706724069292</c:v>
                </c:pt>
                <c:pt idx="11">
                  <c:v>-7963.1227411213422</c:v>
                </c:pt>
                <c:pt idx="12">
                  <c:v>-8545.0906047949138</c:v>
                </c:pt>
                <c:pt idx="13">
                  <c:v>-9084.3553585000336</c:v>
                </c:pt>
                <c:pt idx="14">
                  <c:v>-9584.894492406891</c:v>
                </c:pt>
              </c:numCache>
            </c:numRef>
          </c:yVal>
          <c:smooth val="1"/>
        </c:ser>
        <c:axId val="45993344"/>
        <c:axId val="46257664"/>
      </c:scatterChart>
      <c:valAx>
        <c:axId val="45993344"/>
        <c:scaling>
          <c:orientation val="minMax"/>
        </c:scaling>
        <c:axPos val="b"/>
        <c:title>
          <c:tx>
            <c:rich>
              <a:bodyPr/>
              <a:lstStyle/>
              <a:p>
                <a:pPr>
                  <a:defRPr/>
                </a:pPr>
                <a:r>
                  <a:rPr lang="en-US"/>
                  <a:t>Discount Rate</a:t>
                </a:r>
              </a:p>
            </c:rich>
          </c:tx>
          <c:layout/>
        </c:title>
        <c:numFmt formatCode="0%" sourceLinked="1"/>
        <c:majorTickMark val="none"/>
        <c:tickLblPos val="nextTo"/>
        <c:crossAx val="46257664"/>
        <c:crosses val="autoZero"/>
        <c:crossBetween val="midCat"/>
      </c:valAx>
      <c:valAx>
        <c:axId val="46257664"/>
        <c:scaling>
          <c:orientation val="minMax"/>
        </c:scaling>
        <c:axPos val="l"/>
        <c:majorGridlines/>
        <c:title>
          <c:tx>
            <c:rich>
              <a:bodyPr/>
              <a:lstStyle/>
              <a:p>
                <a:pPr>
                  <a:defRPr/>
                </a:pPr>
                <a:r>
                  <a:rPr lang="en-US"/>
                  <a:t>NPV</a:t>
                </a:r>
              </a:p>
            </c:rich>
          </c:tx>
          <c:layout/>
        </c:title>
        <c:numFmt formatCode="_(&quot;$&quot;* #,##0_);_(&quot;$&quot;* \(#,##0\);_(&quot;$&quot;* &quot;-&quot;_);_(@_)" sourceLinked="1"/>
        <c:majorTickMark val="none"/>
        <c:tickLblPos val="nextTo"/>
        <c:crossAx val="45993344"/>
        <c:crosses val="autoZero"/>
        <c:crossBetween val="midCat"/>
      </c:valAx>
    </c:plotArea>
    <c:plotVisOnly val="1"/>
  </c:chart>
  <c:printSettings>
    <c:headerFooter/>
    <c:pageMargins b="0.75000000000000033" l="0.70000000000000029" r="0.70000000000000029" t="0.75000000000000033" header="0.30000000000000016" footer="0.30000000000000016"/>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101600</xdr:rowOff>
    </xdr:from>
    <xdr:to>
      <xdr:col>11</xdr:col>
      <xdr:colOff>525648</xdr:colOff>
      <xdr:row>22</xdr:row>
      <xdr:rowOff>171450</xdr:rowOff>
    </xdr:to>
    <xdr:sp macro="" textlink="">
      <xdr:nvSpPr>
        <xdr:cNvPr id="2" name="TextBox 1"/>
        <xdr:cNvSpPr txBox="1"/>
      </xdr:nvSpPr>
      <xdr:spPr>
        <a:xfrm>
          <a:off x="215900" y="101600"/>
          <a:ext cx="8190098" cy="4445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1 year old, originally had an expected life of 4 years, is being depreciated as a  5-year MACRS asset from its purchase price of $32,500. It can be sold now for $7,500. </a:t>
          </a:r>
          <a:r>
            <a:rPr lang="en-US" sz="1100" b="0" baseline="0"/>
            <a:t>If the old machine is used for 3 more years instead of being replaced now, it is expected to have  a $1,500 before-tax residual value at that time.</a:t>
          </a:r>
        </a:p>
        <a:p>
          <a:endParaRPr lang="en-US" sz="1100" baseline="0"/>
        </a:p>
        <a:p>
          <a:r>
            <a:rPr lang="en-US" sz="1100" baseline="0"/>
            <a:t>The annual costs of maintenance and defects on the old machine are $4,000 and $2,000 respectively. The replacement machine being considered has a purchase price of </a:t>
          </a:r>
          <a:r>
            <a:rPr lang="en-US" sz="1100" b="0" baseline="0"/>
            <a:t>$35,000 </a:t>
          </a:r>
          <a:r>
            <a:rPr lang="en-US" sz="1100" baseline="0"/>
            <a:t>and an expected salvage value of $20,000 at the end of its 3-year life. There will also be shipping and installation expenses of $3,000. Because the new machine would be more efficient, the constant investment in raw materials would decrease by a total of $5,000 from the current level with the old machine. The company expects that annual maintenance costs on the new machine will be $7,500 while defects will cost $1,500. The new machine will also result in additional productive capacity so sales will increase by $9,000 per year due to increased output. </a:t>
          </a:r>
          <a:r>
            <a:rPr lang="en-US" sz="1100" b="0" baseline="0"/>
            <a:t>The new machine will be depreciated as a 5-year MACRS-class asset. </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endParaRPr lang="en-US" sz="1100" baseline="0"/>
        </a:p>
        <a:p>
          <a:r>
            <a:rPr lang="en-US" sz="1100" baseline="0"/>
            <a:t>Use the space below to compute the initial outlay, the annual cash flows, and the terminal cash flows for this project. </a:t>
          </a:r>
          <a:r>
            <a:rPr lang="en-US" sz="1100" b="1" baseline="0"/>
            <a:t>The only inputs that need to be linked to your computations are the ones shown.  All other numbers can be entered straight into your formulas but all calculations need to done in the formulas. </a:t>
          </a:r>
          <a:r>
            <a:rPr lang="en-US" sz="1100" baseline="0"/>
            <a:t>The MACRS depreciation percentages are in the table to the right. </a:t>
          </a:r>
          <a:r>
            <a:rPr lang="en-US" sz="1100" b="1" baseline="0"/>
            <a:t>You do not need to do any lookup functions, and the model only needs to work for this time period and for this depreciation type. </a:t>
          </a:r>
          <a:r>
            <a:rPr lang="en-US" sz="1100" baseline="0"/>
            <a:t>Show all computations. Label all entries appropriately.  </a:t>
          </a:r>
          <a:r>
            <a:rPr lang="en-US" sz="1100" b="1" baseline="0"/>
            <a:t>THE NUMBER RESULTS ARE WHAT IS IMPORTANT, NOT THE FORMATTING. YOU CAN SET THIS UP ANY WAY THAT YOU WANT AS LONG AS THE 4 TOTAL CASH FLOWS GET COMPUTED CORRECTLY AND THEY ADJUST CORRECTLY TO THE INPUTS SHOWN.</a:t>
          </a: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368300</xdr:colOff>
      <xdr:row>37</xdr:row>
      <xdr:rowOff>158750</xdr:rowOff>
    </xdr:from>
    <xdr:to>
      <xdr:col>14</xdr:col>
      <xdr:colOff>44450</xdr:colOff>
      <xdr:row>58</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B27"/>
  <sheetViews>
    <sheetView tabSelected="1" workbookViewId="0">
      <selection activeCell="M18" sqref="M18"/>
    </sheetView>
  </sheetViews>
  <sheetFormatPr defaultRowHeight="14.5"/>
  <cols>
    <col min="1" max="1" width="4" customWidth="1"/>
  </cols>
  <sheetData>
    <row r="1" spans="2:2">
      <c r="B1" s="90"/>
    </row>
    <row r="2" spans="2:2" ht="18.5">
      <c r="B2" s="91" t="s">
        <v>93</v>
      </c>
    </row>
    <row r="3" spans="2:2" ht="18.5">
      <c r="B3" s="91" t="s">
        <v>94</v>
      </c>
    </row>
    <row r="4" spans="2:2" ht="18.5">
      <c r="B4" s="91" t="s">
        <v>95</v>
      </c>
    </row>
    <row r="5" spans="2:2" ht="4" customHeight="1">
      <c r="B5" s="91"/>
    </row>
    <row r="6" spans="2:2" ht="18.5">
      <c r="B6" s="91" t="s">
        <v>96</v>
      </c>
    </row>
    <row r="7" spans="2:2" ht="18.5">
      <c r="B7" s="91" t="s">
        <v>97</v>
      </c>
    </row>
    <row r="8" spans="2:2" ht="18.5">
      <c r="B8" s="91" t="s">
        <v>98</v>
      </c>
    </row>
    <row r="9" spans="2:2" ht="7" customHeight="1">
      <c r="B9" s="91"/>
    </row>
    <row r="10" spans="2:2" ht="18.5">
      <c r="B10" s="91" t="s">
        <v>99</v>
      </c>
    </row>
    <row r="11" spans="2:2" ht="18.5">
      <c r="B11" s="91" t="s">
        <v>100</v>
      </c>
    </row>
    <row r="12" spans="2:2" ht="7" customHeight="1">
      <c r="B12" s="91"/>
    </row>
    <row r="13" spans="2:2" ht="18.5">
      <c r="B13" s="91" t="s">
        <v>101</v>
      </c>
    </row>
    <row r="14" spans="2:2" ht="8" customHeight="1">
      <c r="B14" s="91"/>
    </row>
    <row r="15" spans="2:2">
      <c r="B15" s="90" t="s">
        <v>110</v>
      </c>
    </row>
    <row r="16" spans="2:2" ht="18.5">
      <c r="B16" s="91" t="s">
        <v>111</v>
      </c>
    </row>
    <row r="17" spans="2:2">
      <c r="B17" s="90" t="s">
        <v>102</v>
      </c>
    </row>
    <row r="18" spans="2:2">
      <c r="B18" s="90" t="s">
        <v>103</v>
      </c>
    </row>
    <row r="19" spans="2:2" ht="6.5" customHeight="1">
      <c r="B19" s="90"/>
    </row>
    <row r="20" spans="2:2">
      <c r="B20" s="90" t="s">
        <v>112</v>
      </c>
    </row>
    <row r="21" spans="2:2" ht="9" customHeight="1">
      <c r="B21" s="90"/>
    </row>
    <row r="22" spans="2:2" ht="18.5">
      <c r="B22" s="91" t="s">
        <v>104</v>
      </c>
    </row>
    <row r="23" spans="2:2" ht="21">
      <c r="B23" s="92" t="s">
        <v>105</v>
      </c>
    </row>
    <row r="24" spans="2:2" ht="21">
      <c r="B24" s="92" t="s">
        <v>106</v>
      </c>
    </row>
    <row r="25" spans="2:2" ht="21">
      <c r="B25" s="92" t="s">
        <v>107</v>
      </c>
    </row>
    <row r="26" spans="2:2" ht="21">
      <c r="B26" s="92" t="s">
        <v>108</v>
      </c>
    </row>
    <row r="27" spans="2:2" ht="21">
      <c r="B27" s="92" t="s">
        <v>109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8:AJ144"/>
  <sheetViews>
    <sheetView topLeftCell="A25" workbookViewId="0">
      <selection activeCell="M54" sqref="M54"/>
    </sheetView>
  </sheetViews>
  <sheetFormatPr defaultRowHeight="14.5"/>
  <cols>
    <col min="1" max="1" width="5.36328125" customWidth="1"/>
    <col min="2" max="2" width="11.6328125" customWidth="1"/>
    <col min="4" max="4" width="10.36328125" customWidth="1"/>
    <col min="5" max="5" width="10.7265625" bestFit="1" customWidth="1"/>
    <col min="6" max="6" width="10.81640625" customWidth="1"/>
    <col min="8" max="8" width="10.7265625" customWidth="1"/>
    <col min="9" max="11" width="11.90625" customWidth="1"/>
    <col min="12" max="12" width="11.36328125" customWidth="1"/>
    <col min="13" max="13" width="10.7265625" bestFit="1" customWidth="1"/>
    <col min="14" max="14" width="10.453125" bestFit="1" customWidth="1"/>
  </cols>
  <sheetData>
    <row r="8" spans="5:17" ht="19" thickBot="1">
      <c r="M8" s="103" t="s">
        <v>0</v>
      </c>
      <c r="N8" s="103"/>
      <c r="O8" s="103"/>
      <c r="P8" s="103"/>
      <c r="Q8" s="103"/>
    </row>
    <row r="9" spans="5:17" ht="15" thickBot="1">
      <c r="M9" s="15" t="s">
        <v>1</v>
      </c>
      <c r="N9" s="16" t="s">
        <v>2</v>
      </c>
      <c r="O9" s="16" t="s">
        <v>3</v>
      </c>
      <c r="P9" s="16" t="s">
        <v>4</v>
      </c>
      <c r="Q9" s="17" t="s">
        <v>5</v>
      </c>
    </row>
    <row r="10" spans="5:17">
      <c r="M10" s="12">
        <v>1</v>
      </c>
      <c r="N10" s="13">
        <v>0.33329999999999999</v>
      </c>
      <c r="O10" s="13">
        <v>0.2</v>
      </c>
      <c r="P10" s="13">
        <v>0.1429</v>
      </c>
      <c r="Q10" s="14">
        <v>0.1</v>
      </c>
    </row>
    <row r="11" spans="5:17">
      <c r="E11" s="1"/>
      <c r="M11" s="8">
        <v>2</v>
      </c>
      <c r="N11" s="7">
        <v>0.44450000000000001</v>
      </c>
      <c r="O11" s="7">
        <v>0.32</v>
      </c>
      <c r="P11" s="7">
        <v>0.24490000000000001</v>
      </c>
      <c r="Q11" s="9">
        <v>0.18</v>
      </c>
    </row>
    <row r="12" spans="5:17">
      <c r="E12" s="1"/>
      <c r="M12" s="8">
        <v>3</v>
      </c>
      <c r="N12" s="7">
        <v>0.14810000000000001</v>
      </c>
      <c r="O12" s="7">
        <v>0.192</v>
      </c>
      <c r="P12" s="7">
        <v>0.1749</v>
      </c>
      <c r="Q12" s="9">
        <v>0.14399999999999999</v>
      </c>
    </row>
    <row r="13" spans="5:17">
      <c r="E13" s="1"/>
      <c r="M13" s="8">
        <v>4</v>
      </c>
      <c r="N13" s="7">
        <v>7.4099999999999999E-2</v>
      </c>
      <c r="O13" s="7">
        <v>0.1152</v>
      </c>
      <c r="P13" s="7">
        <v>0.1249</v>
      </c>
      <c r="Q13" s="9">
        <v>0.1152</v>
      </c>
    </row>
    <row r="14" spans="5:17">
      <c r="E14" s="1"/>
      <c r="M14" s="8">
        <v>5</v>
      </c>
      <c r="N14" s="18"/>
      <c r="O14" s="7">
        <v>0.1152</v>
      </c>
      <c r="P14" s="7">
        <v>8.9300000000000004E-2</v>
      </c>
      <c r="Q14" s="9">
        <v>9.2200000000000004E-2</v>
      </c>
    </row>
    <row r="15" spans="5:17">
      <c r="M15" s="8">
        <v>6</v>
      </c>
      <c r="N15" s="18"/>
      <c r="O15" s="7">
        <v>5.7599999999999998E-2</v>
      </c>
      <c r="P15" s="7">
        <v>8.9200000000000002E-2</v>
      </c>
      <c r="Q15" s="9">
        <v>7.3700000000000002E-2</v>
      </c>
    </row>
    <row r="16" spans="5:17">
      <c r="M16" s="8">
        <v>7</v>
      </c>
      <c r="N16" s="18"/>
      <c r="O16" s="18"/>
      <c r="P16" s="7">
        <v>8.9300000000000004E-2</v>
      </c>
      <c r="Q16" s="9">
        <v>6.5500000000000003E-2</v>
      </c>
    </row>
    <row r="17" spans="1:36">
      <c r="A17" s="1"/>
      <c r="B17" s="1"/>
      <c r="C17" s="1"/>
      <c r="D17" s="1"/>
      <c r="E17" s="1"/>
      <c r="F17" s="1"/>
      <c r="G17" s="1"/>
      <c r="H17" s="1"/>
      <c r="I17" s="1"/>
      <c r="J17" s="1"/>
      <c r="K17" s="1"/>
      <c r="L17" s="1"/>
      <c r="M17" s="8">
        <v>8</v>
      </c>
      <c r="N17" s="18"/>
      <c r="O17" s="18"/>
      <c r="P17" s="7">
        <v>4.4600000000000001E-2</v>
      </c>
      <c r="Q17" s="9">
        <v>6.5500000000000003E-2</v>
      </c>
      <c r="R17" s="1"/>
      <c r="S17" s="1"/>
      <c r="T17" s="1"/>
      <c r="U17" s="1"/>
      <c r="V17" s="1"/>
      <c r="W17" s="1"/>
      <c r="X17" s="1"/>
      <c r="Y17" s="1"/>
      <c r="Z17" s="1"/>
      <c r="AA17" s="1"/>
      <c r="AB17" s="1"/>
      <c r="AC17" s="1"/>
      <c r="AD17" s="1"/>
      <c r="AE17" s="1"/>
      <c r="AF17" s="1"/>
      <c r="AG17" s="1"/>
      <c r="AH17" s="1"/>
      <c r="AI17" s="1"/>
      <c r="AJ17" s="1"/>
    </row>
    <row r="18" spans="1:36">
      <c r="A18" s="1"/>
      <c r="B18" s="1"/>
      <c r="C18" s="1"/>
      <c r="D18" s="1"/>
      <c r="E18" s="1"/>
      <c r="F18" s="1"/>
      <c r="G18" s="1"/>
      <c r="H18" s="1"/>
      <c r="I18" s="1"/>
      <c r="J18" s="1"/>
      <c r="K18" s="1"/>
      <c r="L18" s="1"/>
      <c r="M18" s="8">
        <v>9</v>
      </c>
      <c r="N18" s="18"/>
      <c r="O18" s="18"/>
      <c r="P18" s="18"/>
      <c r="Q18" s="9">
        <v>6.5600000000000006E-2</v>
      </c>
      <c r="R18" s="1"/>
      <c r="S18" s="1"/>
      <c r="T18" s="1"/>
      <c r="U18" s="1"/>
      <c r="V18" s="1"/>
      <c r="W18" s="1"/>
      <c r="X18" s="1"/>
      <c r="Y18" s="1"/>
      <c r="Z18" s="1"/>
      <c r="AA18" s="1"/>
      <c r="AB18" s="1"/>
      <c r="AC18" s="1"/>
      <c r="AD18" s="1"/>
      <c r="AE18" s="1"/>
      <c r="AF18" s="1"/>
      <c r="AG18" s="1"/>
      <c r="AH18" s="1"/>
      <c r="AI18" s="1"/>
      <c r="AJ18" s="1"/>
    </row>
    <row r="19" spans="1:36">
      <c r="A19" s="1"/>
      <c r="B19" s="1"/>
      <c r="C19" s="1"/>
      <c r="D19" s="1"/>
      <c r="E19" s="1"/>
      <c r="F19" s="1"/>
      <c r="G19" s="1"/>
      <c r="H19" s="1"/>
      <c r="I19" s="1"/>
      <c r="J19" s="1"/>
      <c r="K19" s="1"/>
      <c r="L19" s="1"/>
      <c r="M19" s="8">
        <v>10</v>
      </c>
      <c r="N19" s="18"/>
      <c r="O19" s="18"/>
      <c r="P19" s="18"/>
      <c r="Q19" s="9">
        <v>6.5500000000000003E-2</v>
      </c>
      <c r="R19" s="1"/>
      <c r="S19" s="1"/>
      <c r="T19" s="1"/>
      <c r="U19" s="1"/>
      <c r="V19" s="1"/>
      <c r="W19" s="1"/>
      <c r="X19" s="1"/>
      <c r="Y19" s="1"/>
      <c r="Z19" s="1"/>
      <c r="AA19" s="1"/>
      <c r="AB19" s="1"/>
      <c r="AC19" s="1"/>
      <c r="AD19" s="1"/>
      <c r="AE19" s="1"/>
      <c r="AF19" s="1"/>
      <c r="AG19" s="1"/>
      <c r="AH19" s="1"/>
      <c r="AI19" s="1"/>
      <c r="AJ19" s="1"/>
    </row>
    <row r="20" spans="1:36" ht="15" thickBot="1">
      <c r="A20" s="1"/>
      <c r="B20" s="1"/>
      <c r="C20" s="1"/>
      <c r="D20" s="1"/>
      <c r="E20" s="1"/>
      <c r="F20" s="1"/>
      <c r="G20" s="1"/>
      <c r="H20" s="1"/>
      <c r="I20" s="1"/>
      <c r="J20" s="1"/>
      <c r="K20" s="1"/>
      <c r="L20" s="1"/>
      <c r="M20" s="10">
        <v>11</v>
      </c>
      <c r="N20" s="19"/>
      <c r="O20" s="19"/>
      <c r="P20" s="19"/>
      <c r="Q20" s="11">
        <v>3.2800000000000003E-2</v>
      </c>
      <c r="R20" s="1"/>
      <c r="S20" s="1"/>
      <c r="T20" s="1"/>
      <c r="U20" s="1"/>
      <c r="V20" s="1"/>
      <c r="W20" s="1"/>
      <c r="X20" s="1"/>
      <c r="Y20" s="1"/>
      <c r="Z20" s="1"/>
      <c r="AA20" s="1"/>
      <c r="AB20" s="1"/>
      <c r="AC20" s="1"/>
      <c r="AD20" s="1"/>
      <c r="AE20" s="1"/>
      <c r="AF20" s="1"/>
      <c r="AG20" s="1"/>
      <c r="AH20" s="1"/>
      <c r="AI20" s="1"/>
      <c r="AJ20" s="1"/>
    </row>
    <row r="21" spans="1:36" ht="24.5" customHeight="1"/>
    <row r="22" spans="1:36" ht="24.5" customHeight="1"/>
    <row r="23" spans="1:36" ht="24.5" customHeight="1"/>
    <row r="24" spans="1:36" ht="24.5" customHeight="1"/>
    <row r="27" spans="1:36" ht="21">
      <c r="A27" s="2"/>
      <c r="B27" s="102" t="s">
        <v>6</v>
      </c>
      <c r="C27" s="102"/>
      <c r="D27" s="102"/>
      <c r="E27" s="102"/>
      <c r="F27" s="102"/>
      <c r="G27" s="102"/>
      <c r="H27" s="102"/>
      <c r="I27" s="102"/>
      <c r="J27" s="102"/>
      <c r="K27" s="102"/>
      <c r="L27" s="102"/>
      <c r="M27" s="2"/>
      <c r="N27" s="2"/>
      <c r="O27" s="2"/>
      <c r="P27" s="2"/>
      <c r="Q27" s="2"/>
      <c r="R27" s="2"/>
      <c r="S27" s="2"/>
      <c r="T27" s="2"/>
      <c r="U27" s="2"/>
      <c r="V27" s="2"/>
      <c r="W27" s="2"/>
      <c r="X27" s="2"/>
      <c r="Y27" s="2"/>
      <c r="Z27" s="2"/>
      <c r="AA27" s="2"/>
      <c r="AB27" s="2"/>
      <c r="AC27" s="2"/>
      <c r="AD27" s="2"/>
      <c r="AE27" s="2"/>
      <c r="AF27" s="2"/>
      <c r="AG27" s="2"/>
      <c r="AH27" s="2"/>
      <c r="AI27" s="2"/>
      <c r="AJ27" s="2"/>
    </row>
    <row r="28" spans="1:3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c r="A29" s="2"/>
      <c r="B29" s="4" t="s">
        <v>7</v>
      </c>
      <c r="C29" s="4"/>
      <c r="D29" s="4"/>
      <c r="E29" s="4"/>
      <c r="F29" s="4" t="s">
        <v>8</v>
      </c>
      <c r="G29" s="4"/>
      <c r="H29" s="21"/>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c r="A30" s="2"/>
      <c r="B30" s="5" t="s">
        <v>10</v>
      </c>
      <c r="C30" s="1"/>
      <c r="D30" s="1"/>
      <c r="E30" s="6">
        <v>32500</v>
      </c>
      <c r="F30" s="5" t="s">
        <v>10</v>
      </c>
      <c r="G30" s="1"/>
      <c r="H30" s="1"/>
      <c r="I30" s="6">
        <v>35000</v>
      </c>
      <c r="J30" s="5" t="s">
        <v>11</v>
      </c>
      <c r="K30" s="1"/>
      <c r="L30" s="20">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c r="A31" s="2"/>
      <c r="B31" s="5" t="s">
        <v>12</v>
      </c>
      <c r="C31" s="1"/>
      <c r="D31" s="1"/>
      <c r="E31" s="6">
        <v>7500</v>
      </c>
      <c r="F31" s="5" t="s">
        <v>13</v>
      </c>
      <c r="G31" s="1"/>
      <c r="H31" s="1"/>
      <c r="I31" s="6">
        <v>3000</v>
      </c>
      <c r="J31" s="5" t="s">
        <v>14</v>
      </c>
      <c r="K31" s="1"/>
      <c r="L31" s="20">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c r="A32" s="2"/>
      <c r="B32" s="5" t="s">
        <v>15</v>
      </c>
      <c r="C32" s="1"/>
      <c r="D32" s="1"/>
      <c r="E32" s="6">
        <v>1500</v>
      </c>
      <c r="F32" s="5" t="s">
        <v>15</v>
      </c>
      <c r="G32" s="1"/>
      <c r="H32" s="1"/>
      <c r="I32" s="6">
        <v>20000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c r="A33" s="2"/>
      <c r="B33" s="5" t="s">
        <v>16</v>
      </c>
      <c r="C33" s="1"/>
      <c r="D33" s="1"/>
      <c r="E33" s="6">
        <v>6000</v>
      </c>
      <c r="F33" s="5" t="s">
        <v>16</v>
      </c>
      <c r="G33" s="1"/>
      <c r="H33" s="1"/>
      <c r="I33" s="6">
        <v>9000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c r="A34" s="2"/>
      <c r="B34" s="5"/>
      <c r="C34" s="1"/>
      <c r="D34" s="1"/>
      <c r="E34" s="6"/>
      <c r="F34" s="5" t="s">
        <v>17</v>
      </c>
      <c r="G34" s="1"/>
      <c r="H34" s="1"/>
      <c r="I34" s="6">
        <v>9000</v>
      </c>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c r="A35" s="2"/>
      <c r="B35" s="3"/>
      <c r="C35" s="1"/>
      <c r="D35" s="1"/>
      <c r="E35" s="6"/>
      <c r="F35" s="1"/>
      <c r="G35" s="1"/>
      <c r="H35" s="1"/>
      <c r="I35" s="1"/>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21">
      <c r="A36" s="2"/>
      <c r="B36" s="102" t="s">
        <v>18</v>
      </c>
      <c r="C36" s="102"/>
      <c r="D36" s="102"/>
      <c r="E36" s="102"/>
      <c r="F36" s="102"/>
      <c r="G36" s="102"/>
      <c r="H36" s="102"/>
      <c r="I36" s="102"/>
      <c r="J36" s="102"/>
      <c r="K36" s="102"/>
      <c r="L36" s="102"/>
      <c r="M36" s="2"/>
      <c r="N36" s="2"/>
      <c r="O36" s="2"/>
      <c r="P36" s="2"/>
      <c r="Q36" s="2"/>
      <c r="R36" s="2"/>
      <c r="S36" s="2"/>
      <c r="T36" s="2"/>
      <c r="U36" s="2"/>
      <c r="V36" s="2"/>
      <c r="W36" s="2"/>
      <c r="X36" s="2"/>
      <c r="Y36" s="2"/>
      <c r="Z36" s="2"/>
      <c r="AA36" s="2"/>
      <c r="AB36" s="2"/>
      <c r="AC36" s="2"/>
      <c r="AD36" s="2"/>
      <c r="AE36" s="2"/>
      <c r="AF36" s="2"/>
      <c r="AG36" s="2"/>
      <c r="AH36" s="2"/>
      <c r="AI36" s="2"/>
      <c r="AJ36" s="2"/>
    </row>
    <row r="37" spans="1:36">
      <c r="A37" s="2"/>
      <c r="B37" s="1"/>
      <c r="C37" s="1"/>
      <c r="D37" s="1"/>
      <c r="E37" s="1"/>
      <c r="F37" s="1"/>
      <c r="G37" s="1"/>
      <c r="H37" s="1"/>
      <c r="I37" s="1"/>
      <c r="J37" s="1"/>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c r="A39" s="2"/>
      <c r="B39" s="104" t="s">
        <v>19</v>
      </c>
      <c r="C39" s="104"/>
      <c r="D39" s="104"/>
      <c r="E39" s="104"/>
      <c r="F39" s="2"/>
      <c r="G39" s="104" t="s">
        <v>20</v>
      </c>
      <c r="H39" s="104"/>
      <c r="I39" s="104"/>
      <c r="J39" s="104"/>
      <c r="K39" s="104"/>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c r="A40" s="2"/>
      <c r="B40" s="2"/>
      <c r="C40" s="2"/>
      <c r="D40" s="2"/>
      <c r="E40" s="2"/>
      <c r="F40" s="2"/>
      <c r="G40" s="2"/>
      <c r="H40" s="2"/>
      <c r="I40" s="2" t="s">
        <v>21</v>
      </c>
      <c r="J40" s="2" t="s">
        <v>22</v>
      </c>
      <c r="K40" s="2" t="s">
        <v>23</v>
      </c>
      <c r="L40" s="2"/>
      <c r="M40" s="2"/>
      <c r="N40" s="2"/>
      <c r="O40" s="22"/>
      <c r="P40" s="2"/>
      <c r="Q40" s="2"/>
      <c r="R40" s="2"/>
      <c r="S40" s="2"/>
      <c r="T40" s="2"/>
      <c r="U40" s="2"/>
      <c r="V40" s="2"/>
      <c r="W40" s="2"/>
      <c r="X40" s="2"/>
      <c r="Y40" s="2"/>
      <c r="Z40" s="2"/>
      <c r="AA40" s="2"/>
      <c r="AB40" s="2"/>
      <c r="AC40" s="2"/>
      <c r="AD40" s="2"/>
      <c r="AE40" s="2"/>
      <c r="AF40" s="2"/>
      <c r="AG40" s="2"/>
      <c r="AH40" s="2"/>
      <c r="AI40" s="2"/>
      <c r="AJ40" s="2"/>
    </row>
    <row r="41" spans="1:36">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c r="A43" s="2"/>
      <c r="B43" s="26" t="s">
        <v>24</v>
      </c>
      <c r="C43" s="2"/>
      <c r="D43" s="2"/>
      <c r="F43" s="2">
        <f>-I30</f>
        <v>-35000</v>
      </c>
      <c r="G43" s="27" t="s">
        <v>31</v>
      </c>
      <c r="H43" s="2"/>
      <c r="I43" s="2">
        <f>$I$30*O10</f>
        <v>7000</v>
      </c>
      <c r="J43" s="27">
        <f>$I$30*O11</f>
        <v>11200</v>
      </c>
      <c r="K43" s="27">
        <f>$I$30*O12</f>
        <v>6720</v>
      </c>
      <c r="L43" s="2"/>
      <c r="M43" s="2"/>
      <c r="O43" s="2"/>
      <c r="P43" s="2"/>
      <c r="Q43" s="2"/>
      <c r="R43" s="2"/>
      <c r="S43" s="2"/>
      <c r="T43" s="2"/>
      <c r="U43" s="2"/>
      <c r="V43" s="2"/>
      <c r="W43" s="2"/>
      <c r="X43" s="2"/>
      <c r="Y43" s="2"/>
      <c r="Z43" s="2"/>
      <c r="AA43" s="2"/>
      <c r="AB43" s="2"/>
      <c r="AC43" s="2"/>
      <c r="AD43" s="2"/>
      <c r="AE43" s="2"/>
      <c r="AF43" s="2"/>
      <c r="AG43" s="2"/>
      <c r="AH43" s="2"/>
      <c r="AI43" s="2"/>
      <c r="AJ43" s="2"/>
    </row>
    <row r="44" spans="1:36">
      <c r="A44" s="2"/>
      <c r="B44" s="26" t="s">
        <v>25</v>
      </c>
      <c r="C44" s="2"/>
      <c r="D44" s="2"/>
      <c r="F44" s="2">
        <f>-I31</f>
        <v>-3000</v>
      </c>
      <c r="G44" s="27" t="s">
        <v>32</v>
      </c>
      <c r="H44" s="2"/>
      <c r="I44" s="2">
        <f>$E$30*O11</f>
        <v>10400</v>
      </c>
      <c r="J44" s="27">
        <f>$E$30*O12</f>
        <v>6240</v>
      </c>
      <c r="K44" s="27">
        <f>$E$30*O13</f>
        <v>3744</v>
      </c>
      <c r="L44" s="2"/>
      <c r="O44" s="2"/>
      <c r="P44" s="2"/>
      <c r="Q44" s="2"/>
      <c r="R44" s="2"/>
      <c r="S44" s="2"/>
      <c r="T44" s="2"/>
      <c r="U44" s="2"/>
      <c r="V44" s="2"/>
      <c r="W44" s="2"/>
      <c r="X44" s="2"/>
      <c r="Y44" s="2"/>
      <c r="Z44" s="2"/>
      <c r="AA44" s="2"/>
      <c r="AB44" s="2"/>
      <c r="AC44" s="2"/>
      <c r="AD44" s="2"/>
      <c r="AE44" s="2"/>
      <c r="AF44" s="2"/>
      <c r="AG44" s="2"/>
      <c r="AH44" s="2"/>
      <c r="AI44" s="2"/>
      <c r="AJ44" s="2"/>
    </row>
    <row r="45" spans="1:36">
      <c r="A45" s="2"/>
      <c r="B45" s="26" t="s">
        <v>26</v>
      </c>
      <c r="C45" s="2"/>
      <c r="D45" s="2"/>
      <c r="F45" s="2">
        <v>5000</v>
      </c>
      <c r="G45" s="27" t="s">
        <v>33</v>
      </c>
      <c r="H45" s="2"/>
      <c r="I45" s="27">
        <f>I43-I44</f>
        <v>-3400</v>
      </c>
      <c r="J45" s="27">
        <f t="shared" ref="J45:K45" si="0">J43-J44</f>
        <v>4960</v>
      </c>
      <c r="K45" s="27">
        <f t="shared" si="0"/>
        <v>2976</v>
      </c>
      <c r="L45" s="2"/>
      <c r="N45" s="29">
        <f>PMT(0.1,3,-30000)</f>
        <v>12063.44410876132</v>
      </c>
      <c r="O45" s="2"/>
      <c r="P45" s="2"/>
      <c r="Q45" s="2"/>
      <c r="R45" s="2"/>
      <c r="S45" s="2"/>
      <c r="T45" s="2"/>
      <c r="U45" s="2"/>
      <c r="V45" s="2"/>
      <c r="W45" s="2"/>
      <c r="X45" s="2"/>
      <c r="Y45" s="2"/>
      <c r="Z45" s="2"/>
      <c r="AA45" s="2"/>
      <c r="AB45" s="2"/>
      <c r="AC45" s="2"/>
      <c r="AD45" s="2"/>
      <c r="AE45" s="2"/>
      <c r="AF45" s="2"/>
      <c r="AG45" s="2"/>
      <c r="AH45" s="2"/>
      <c r="AI45" s="2"/>
      <c r="AJ45" s="2"/>
    </row>
    <row r="46" spans="1:36">
      <c r="A46" s="2"/>
      <c r="B46" s="26" t="s">
        <v>27</v>
      </c>
      <c r="C46" s="2"/>
      <c r="D46" s="2"/>
      <c r="F46" s="24">
        <f>E31</f>
        <v>7500</v>
      </c>
      <c r="G46" s="27"/>
      <c r="H46" s="2"/>
      <c r="I46" s="2"/>
      <c r="J46" s="2"/>
      <c r="K46" s="2"/>
      <c r="L46" s="2"/>
      <c r="N46" s="2"/>
      <c r="O46" s="2"/>
      <c r="P46" s="2"/>
      <c r="Q46" s="2"/>
      <c r="R46" s="2"/>
      <c r="S46" s="2"/>
      <c r="T46" s="2"/>
      <c r="U46" s="2"/>
      <c r="V46" s="2"/>
      <c r="W46" s="2"/>
      <c r="X46" s="2"/>
      <c r="Y46" s="2"/>
      <c r="Z46" s="2"/>
      <c r="AA46" s="2"/>
      <c r="AB46" s="2"/>
      <c r="AC46" s="2"/>
      <c r="AD46" s="2"/>
      <c r="AE46" s="2"/>
      <c r="AF46" s="2"/>
      <c r="AG46" s="2"/>
      <c r="AH46" s="2"/>
      <c r="AI46" s="2"/>
      <c r="AJ46" s="2"/>
    </row>
    <row r="47" spans="1:36">
      <c r="A47" s="2"/>
      <c r="B47" s="26" t="s">
        <v>28</v>
      </c>
      <c r="C47" s="2"/>
      <c r="D47" s="2"/>
      <c r="E47" s="2">
        <f>E30*(1-O10)</f>
        <v>26000</v>
      </c>
      <c r="F47" s="2"/>
      <c r="G47" s="27" t="s">
        <v>34</v>
      </c>
      <c r="H47" s="2"/>
      <c r="I47" s="24">
        <f>I34</f>
        <v>9000</v>
      </c>
      <c r="J47" s="24">
        <f>I47</f>
        <v>9000</v>
      </c>
      <c r="K47" s="24">
        <f>J47</f>
        <v>9000</v>
      </c>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c r="A48" s="2"/>
      <c r="B48" s="27" t="s">
        <v>50</v>
      </c>
      <c r="C48" s="2"/>
      <c r="D48" s="2"/>
      <c r="E48" s="2">
        <f>F46-E47</f>
        <v>-18500</v>
      </c>
      <c r="F48" s="2"/>
      <c r="G48" s="27" t="s">
        <v>35</v>
      </c>
      <c r="H48" s="2"/>
      <c r="I48" s="2">
        <f>E33-I33</f>
        <v>-3000</v>
      </c>
      <c r="J48" s="27">
        <f>I48</f>
        <v>-3000</v>
      </c>
      <c r="K48" s="27">
        <f>J48</f>
        <v>-3000</v>
      </c>
      <c r="L48" s="2"/>
      <c r="M48" s="2"/>
      <c r="N48" s="2"/>
      <c r="O48" s="2"/>
      <c r="P48" s="2"/>
      <c r="Q48" s="2"/>
      <c r="R48" s="2"/>
      <c r="S48" s="2"/>
      <c r="T48" s="2"/>
      <c r="U48" s="2"/>
      <c r="V48" s="2"/>
      <c r="W48" s="2"/>
      <c r="X48" s="2"/>
      <c r="Y48" s="2"/>
      <c r="Z48" s="2"/>
      <c r="AA48" s="2"/>
      <c r="AB48" s="2"/>
      <c r="AC48" s="2"/>
      <c r="AD48" s="2"/>
      <c r="AE48" s="2"/>
      <c r="AF48" s="2"/>
      <c r="AG48" s="2"/>
      <c r="AH48" s="2"/>
      <c r="AI48" s="2"/>
      <c r="AJ48" s="2"/>
    </row>
    <row r="49" spans="2:13" ht="16">
      <c r="B49" s="26" t="s">
        <v>29</v>
      </c>
      <c r="F49" s="25">
        <f>-E48*L30</f>
        <v>6290</v>
      </c>
      <c r="G49" s="27" t="s">
        <v>36</v>
      </c>
      <c r="I49" s="23">
        <f>-I45</f>
        <v>3400</v>
      </c>
      <c r="J49" s="28">
        <f t="shared" ref="J49:K49" si="1">-J45</f>
        <v>-4960</v>
      </c>
      <c r="K49" s="28">
        <f t="shared" si="1"/>
        <v>-2976</v>
      </c>
    </row>
    <row r="50" spans="2:13">
      <c r="B50" s="26" t="s">
        <v>30</v>
      </c>
      <c r="F50" s="27">
        <f>SUM(F43:F49)</f>
        <v>-19210</v>
      </c>
      <c r="G50" s="27" t="s">
        <v>37</v>
      </c>
      <c r="I50" s="2">
        <f>SUM(I47:I49)</f>
        <v>9400</v>
      </c>
      <c r="J50" s="27">
        <f t="shared" ref="J50:K50" si="2">SUM(J47:J49)</f>
        <v>1040</v>
      </c>
      <c r="K50" s="27">
        <f t="shared" si="2"/>
        <v>3024</v>
      </c>
    </row>
    <row r="51" spans="2:13" ht="16">
      <c r="G51" s="27" t="s">
        <v>38</v>
      </c>
      <c r="I51" s="23">
        <f>I50*-$L$30</f>
        <v>-3196.0000000000005</v>
      </c>
      <c r="J51" s="28">
        <f t="shared" ref="J51:K51" si="3">J50*-$L$30</f>
        <v>-353.6</v>
      </c>
      <c r="K51" s="28">
        <f t="shared" si="3"/>
        <v>-1028.1600000000001</v>
      </c>
      <c r="M51" s="27"/>
    </row>
    <row r="52" spans="2:13">
      <c r="G52" s="27" t="s">
        <v>39</v>
      </c>
      <c r="I52" s="2">
        <f>SUM(I50:I51)</f>
        <v>6204</v>
      </c>
      <c r="J52" s="27">
        <f t="shared" ref="J52:K52" si="4">SUM(J50:J51)</f>
        <v>686.4</v>
      </c>
      <c r="K52" s="27">
        <f t="shared" si="4"/>
        <v>1995.84</v>
      </c>
      <c r="M52" s="27"/>
    </row>
    <row r="53" spans="2:13" ht="16">
      <c r="G53" s="27" t="s">
        <v>40</v>
      </c>
      <c r="I53" s="28">
        <f>-I49</f>
        <v>-3400</v>
      </c>
      <c r="J53" s="28">
        <f t="shared" ref="J53:K53" si="5">-J49</f>
        <v>4960</v>
      </c>
      <c r="K53" s="28">
        <f t="shared" si="5"/>
        <v>2976</v>
      </c>
      <c r="M53" s="27"/>
    </row>
    <row r="54" spans="2:13">
      <c r="G54" s="27" t="s">
        <v>41</v>
      </c>
      <c r="I54" s="24">
        <f>SUM(I52:I53)</f>
        <v>2804</v>
      </c>
      <c r="J54" s="24">
        <f t="shared" ref="J54:K54" si="6">SUM(J52:J53)</f>
        <v>5646.4</v>
      </c>
      <c r="K54" s="24">
        <f t="shared" si="6"/>
        <v>4971.84</v>
      </c>
      <c r="M54" s="27"/>
    </row>
    <row r="55" spans="2:13">
      <c r="G55" s="27" t="s">
        <v>42</v>
      </c>
      <c r="I55" s="2"/>
      <c r="J55" s="2"/>
      <c r="K55" s="2">
        <f>-F45</f>
        <v>-5000</v>
      </c>
    </row>
    <row r="56" spans="2:13" ht="16">
      <c r="G56" s="27" t="s">
        <v>43</v>
      </c>
      <c r="I56" s="2"/>
      <c r="J56" s="2"/>
      <c r="K56" s="28">
        <f>L64</f>
        <v>13727.76</v>
      </c>
      <c r="M56" s="27"/>
    </row>
    <row r="57" spans="2:13">
      <c r="G57" s="27" t="s">
        <v>44</v>
      </c>
      <c r="I57" s="2"/>
      <c r="J57" s="2"/>
      <c r="K57" s="2">
        <f>SUM(K54:K56)</f>
        <v>13699.6</v>
      </c>
    </row>
    <row r="58" spans="2:13">
      <c r="G58" s="27"/>
      <c r="I58" s="2"/>
      <c r="J58" s="2"/>
      <c r="K58" s="2"/>
    </row>
    <row r="59" spans="2:13">
      <c r="G59" s="27"/>
      <c r="I59" s="2"/>
      <c r="J59" s="27" t="s">
        <v>52</v>
      </c>
      <c r="K59" s="27" t="s">
        <v>51</v>
      </c>
      <c r="L59" s="95" t="s">
        <v>113</v>
      </c>
    </row>
    <row r="60" spans="2:13">
      <c r="G60" s="27" t="s">
        <v>45</v>
      </c>
      <c r="I60" s="2"/>
      <c r="J60" s="2">
        <f>E32</f>
        <v>1500</v>
      </c>
      <c r="K60" s="2">
        <f>I32</f>
        <v>20000</v>
      </c>
    </row>
    <row r="61" spans="2:13">
      <c r="G61" s="27" t="s">
        <v>46</v>
      </c>
      <c r="I61" s="2"/>
      <c r="J61" s="2">
        <f>E30*(O14+O15)</f>
        <v>5616</v>
      </c>
      <c r="K61" s="2">
        <f>I30*(O13+O14+O15)</f>
        <v>10080</v>
      </c>
    </row>
    <row r="62" spans="2:13">
      <c r="G62" s="27" t="s">
        <v>47</v>
      </c>
      <c r="I62" s="2"/>
      <c r="J62" s="2">
        <f>J60-J61</f>
        <v>-4116</v>
      </c>
      <c r="K62" s="2">
        <f>K60-K61</f>
        <v>9920</v>
      </c>
    </row>
    <row r="63" spans="2:13">
      <c r="G63" s="27" t="s">
        <v>48</v>
      </c>
      <c r="I63" s="2"/>
      <c r="J63" s="2">
        <f>J62*-L30</f>
        <v>1399.44</v>
      </c>
      <c r="K63" s="2">
        <f>-K62*L30</f>
        <v>-3372.8</v>
      </c>
    </row>
    <row r="64" spans="2:13">
      <c r="G64" s="27" t="s">
        <v>49</v>
      </c>
      <c r="I64" s="2"/>
      <c r="J64" s="2">
        <f>J60+J63</f>
        <v>2899.44</v>
      </c>
      <c r="K64" s="2">
        <f>K60+K63</f>
        <v>16627.2</v>
      </c>
      <c r="L64" s="27">
        <f>K64-J64</f>
        <v>13727.76</v>
      </c>
    </row>
    <row r="65" spans="1:36">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sheetData>
  <mergeCells count="5">
    <mergeCell ref="B36:L36"/>
    <mergeCell ref="M8:Q8"/>
    <mergeCell ref="B27:L27"/>
    <mergeCell ref="B39:E39"/>
    <mergeCell ref="G39:K39"/>
  </mergeCells>
  <pageMargins left="0.7" right="0.7" top="0.75" bottom="0.75" header="0.3" footer="0.3"/>
  <pageSetup scale="98" orientation="landscape" r:id="rId1"/>
  <drawing r:id="rId2"/>
</worksheet>
</file>

<file path=xl/worksheets/sheet3.xml><?xml version="1.0" encoding="utf-8"?>
<worksheet xmlns="http://schemas.openxmlformats.org/spreadsheetml/2006/main" xmlns:r="http://schemas.openxmlformats.org/officeDocument/2006/relationships">
  <dimension ref="B2:Q30"/>
  <sheetViews>
    <sheetView topLeftCell="A2" workbookViewId="0">
      <selection activeCell="D19" sqref="D19"/>
    </sheetView>
  </sheetViews>
  <sheetFormatPr defaultRowHeight="14.5"/>
  <cols>
    <col min="1" max="1" width="3.26953125" customWidth="1"/>
    <col min="2" max="2" width="7.26953125" customWidth="1"/>
    <col min="4" max="4" width="17" customWidth="1"/>
    <col min="5" max="5" width="15.26953125" customWidth="1"/>
    <col min="7" max="7" width="7.81640625" customWidth="1"/>
  </cols>
  <sheetData>
    <row r="2" spans="2:17" ht="23.5">
      <c r="B2" s="45" t="s">
        <v>53</v>
      </c>
      <c r="C2" s="30"/>
      <c r="D2" s="30"/>
      <c r="E2" s="30"/>
      <c r="F2" s="30"/>
      <c r="G2" s="30"/>
      <c r="H2" s="30"/>
      <c r="I2" s="30"/>
      <c r="J2" s="30"/>
      <c r="K2" s="30"/>
      <c r="L2" s="30"/>
      <c r="M2" s="30"/>
      <c r="N2" s="30"/>
      <c r="O2" s="30"/>
      <c r="P2" s="30"/>
      <c r="Q2" s="30"/>
    </row>
    <row r="3" spans="2:17">
      <c r="B3" s="30"/>
      <c r="C3" s="30"/>
      <c r="D3" s="30"/>
      <c r="E3" s="30"/>
      <c r="F3" s="30"/>
      <c r="G3" s="30"/>
      <c r="H3" s="30"/>
      <c r="I3" s="30"/>
      <c r="J3" s="30"/>
      <c r="K3" s="30"/>
      <c r="L3" s="30"/>
      <c r="M3" s="30"/>
      <c r="N3" s="30"/>
      <c r="O3" s="30"/>
      <c r="P3" s="30"/>
      <c r="Q3" s="30"/>
    </row>
    <row r="4" spans="2:17" ht="19" thickBot="1">
      <c r="B4" s="31" t="s">
        <v>54</v>
      </c>
      <c r="C4" s="30"/>
      <c r="D4" s="30"/>
      <c r="E4" s="30"/>
      <c r="F4" s="30"/>
      <c r="G4" s="30"/>
      <c r="H4" s="103" t="s">
        <v>0</v>
      </c>
      <c r="I4" s="103"/>
      <c r="J4" s="103"/>
      <c r="K4" s="103"/>
      <c r="L4" s="103"/>
      <c r="M4" s="30"/>
      <c r="N4" s="30"/>
      <c r="O4" s="30"/>
      <c r="P4" s="30"/>
      <c r="Q4" s="30"/>
    </row>
    <row r="5" spans="2:17" ht="15" thickBot="1">
      <c r="B5" s="31" t="s">
        <v>55</v>
      </c>
      <c r="C5" s="30"/>
      <c r="D5" s="30"/>
      <c r="E5" s="30"/>
      <c r="F5" s="30"/>
      <c r="G5" s="30"/>
      <c r="H5" s="40" t="s">
        <v>1</v>
      </c>
      <c r="I5" s="41" t="s">
        <v>2</v>
      </c>
      <c r="J5" s="41" t="s">
        <v>3</v>
      </c>
      <c r="K5" s="41" t="s">
        <v>4</v>
      </c>
      <c r="L5" s="42" t="s">
        <v>5</v>
      </c>
      <c r="M5" s="30"/>
      <c r="N5" s="30"/>
      <c r="O5" s="30"/>
      <c r="P5" s="30"/>
      <c r="Q5" s="30"/>
    </row>
    <row r="6" spans="2:17">
      <c r="B6" s="31" t="s">
        <v>56</v>
      </c>
      <c r="C6" s="30"/>
      <c r="D6" s="30"/>
      <c r="E6" s="30"/>
      <c r="F6" s="30"/>
      <c r="G6" s="30"/>
      <c r="H6" s="37">
        <v>1</v>
      </c>
      <c r="I6" s="38">
        <v>0.33329999999999999</v>
      </c>
      <c r="J6" s="38">
        <v>0.2</v>
      </c>
      <c r="K6" s="38">
        <v>0.1429</v>
      </c>
      <c r="L6" s="39">
        <v>0.1</v>
      </c>
      <c r="M6" s="30"/>
      <c r="N6" s="30"/>
      <c r="O6" s="30" t="s">
        <v>57</v>
      </c>
      <c r="P6" s="30">
        <v>2</v>
      </c>
      <c r="Q6" s="30"/>
    </row>
    <row r="7" spans="2:17">
      <c r="B7" s="31" t="s">
        <v>58</v>
      </c>
      <c r="C7" s="30"/>
      <c r="D7" s="30"/>
      <c r="E7" s="30"/>
      <c r="F7" s="30"/>
      <c r="G7" s="30"/>
      <c r="H7" s="33">
        <v>2</v>
      </c>
      <c r="I7" s="32">
        <v>0.44450000000000001</v>
      </c>
      <c r="J7" s="32">
        <v>0.32</v>
      </c>
      <c r="K7" s="32">
        <v>0.24490000000000001</v>
      </c>
      <c r="L7" s="34">
        <v>0.18</v>
      </c>
      <c r="M7" s="30"/>
      <c r="N7" s="30"/>
      <c r="O7" s="30" t="s">
        <v>59</v>
      </c>
      <c r="P7" s="30">
        <v>3</v>
      </c>
      <c r="Q7" s="30"/>
    </row>
    <row r="8" spans="2:17">
      <c r="B8" s="31" t="s">
        <v>60</v>
      </c>
      <c r="C8" s="30"/>
      <c r="D8" s="30"/>
      <c r="E8" s="30"/>
      <c r="F8" s="30"/>
      <c r="G8" s="30"/>
      <c r="H8" s="33">
        <v>3</v>
      </c>
      <c r="I8" s="32">
        <v>0.14810000000000001</v>
      </c>
      <c r="J8" s="32">
        <v>0.192</v>
      </c>
      <c r="K8" s="32">
        <v>0.1749</v>
      </c>
      <c r="L8" s="34">
        <v>0.14399999999999999</v>
      </c>
      <c r="M8" s="30"/>
      <c r="N8" s="30"/>
      <c r="O8" s="30" t="s">
        <v>61</v>
      </c>
      <c r="P8" s="30">
        <v>4</v>
      </c>
      <c r="Q8" s="30"/>
    </row>
    <row r="9" spans="2:17">
      <c r="B9" s="31"/>
      <c r="C9" s="30"/>
      <c r="D9" s="30"/>
      <c r="E9" s="30"/>
      <c r="F9" s="30"/>
      <c r="G9" s="30"/>
      <c r="H9" s="33">
        <v>4</v>
      </c>
      <c r="I9" s="32">
        <v>7.4099999999999999E-2</v>
      </c>
      <c r="J9" s="32">
        <v>0.1152</v>
      </c>
      <c r="K9" s="32">
        <v>0.1249</v>
      </c>
      <c r="L9" s="34">
        <v>0.1152</v>
      </c>
      <c r="M9" s="30"/>
      <c r="N9" s="30"/>
      <c r="O9" s="30" t="s">
        <v>62</v>
      </c>
      <c r="P9" s="30">
        <v>5</v>
      </c>
      <c r="Q9" s="30"/>
    </row>
    <row r="10" spans="2:17">
      <c r="B10" s="30"/>
      <c r="C10" s="30" t="s">
        <v>63</v>
      </c>
      <c r="D10" s="30"/>
      <c r="E10" s="46" t="s">
        <v>61</v>
      </c>
      <c r="F10" s="30"/>
      <c r="G10" s="30"/>
      <c r="H10" s="33">
        <v>5</v>
      </c>
      <c r="I10" s="43"/>
      <c r="J10" s="32">
        <v>0.1152</v>
      </c>
      <c r="K10" s="32">
        <v>8.9300000000000004E-2</v>
      </c>
      <c r="L10" s="34">
        <v>9.2200000000000004E-2</v>
      </c>
      <c r="M10" s="30"/>
      <c r="N10" s="30"/>
      <c r="O10" s="30"/>
      <c r="P10" s="30"/>
      <c r="Q10" s="30"/>
    </row>
    <row r="11" spans="2:17">
      <c r="B11" s="31"/>
      <c r="C11" s="30" t="s">
        <v>64</v>
      </c>
      <c r="D11" s="30"/>
      <c r="E11" s="47">
        <v>50000</v>
      </c>
      <c r="F11" s="30"/>
      <c r="G11" s="30"/>
      <c r="H11" s="33">
        <v>6</v>
      </c>
      <c r="I11" s="43"/>
      <c r="J11" s="32">
        <v>5.7599999999999998E-2</v>
      </c>
      <c r="K11" s="32">
        <v>8.9200000000000002E-2</v>
      </c>
      <c r="L11" s="34">
        <v>7.3700000000000002E-2</v>
      </c>
      <c r="M11" s="30"/>
      <c r="N11" s="30"/>
      <c r="O11" s="30"/>
      <c r="P11" s="30">
        <f>VLOOKUP(E10,O6:P9,2,FALSE)</f>
        <v>4</v>
      </c>
      <c r="Q11" s="30"/>
    </row>
    <row r="12" spans="2:17">
      <c r="B12" s="30"/>
      <c r="C12" s="95" t="s">
        <v>114</v>
      </c>
      <c r="D12" s="30"/>
      <c r="E12" s="46">
        <v>2</v>
      </c>
      <c r="F12" s="30"/>
      <c r="G12" s="30"/>
      <c r="H12" s="33">
        <v>7</v>
      </c>
      <c r="I12" s="43"/>
      <c r="J12" s="43"/>
      <c r="K12" s="32">
        <v>8.9300000000000004E-2</v>
      </c>
      <c r="L12" s="34">
        <v>6.5500000000000003E-2</v>
      </c>
      <c r="M12" s="30"/>
      <c r="N12" s="30"/>
      <c r="O12" s="30"/>
      <c r="P12" s="30"/>
      <c r="Q12" s="30"/>
    </row>
    <row r="13" spans="2:17" ht="15" thickBot="1">
      <c r="B13" s="30"/>
      <c r="C13" s="30"/>
      <c r="D13" s="30"/>
      <c r="E13" s="30"/>
      <c r="F13" s="30"/>
      <c r="G13" s="30"/>
      <c r="H13" s="33">
        <v>8</v>
      </c>
      <c r="I13" s="43"/>
      <c r="J13" s="43"/>
      <c r="K13" s="32">
        <v>4.4600000000000001E-2</v>
      </c>
      <c r="L13" s="34">
        <v>6.5500000000000003E-2</v>
      </c>
      <c r="M13" s="30"/>
      <c r="N13" s="30"/>
      <c r="O13" s="30"/>
      <c r="P13" s="30"/>
      <c r="Q13" s="30"/>
    </row>
    <row r="14" spans="2:17" ht="15" thickBot="1">
      <c r="B14" s="30"/>
      <c r="C14" s="30" t="s">
        <v>65</v>
      </c>
      <c r="D14" s="30"/>
      <c r="E14" s="93">
        <f>E11-I30</f>
        <v>30610</v>
      </c>
      <c r="F14" s="30"/>
      <c r="G14" s="30"/>
      <c r="H14" s="33">
        <v>9</v>
      </c>
      <c r="I14" s="43"/>
      <c r="J14" s="43"/>
      <c r="K14" s="43"/>
      <c r="L14" s="34">
        <v>6.5600000000000006E-2</v>
      </c>
      <c r="M14" s="30"/>
      <c r="N14" s="30"/>
      <c r="O14" s="30"/>
      <c r="P14" s="30"/>
      <c r="Q14" s="30"/>
    </row>
    <row r="15" spans="2:17">
      <c r="B15" s="30"/>
      <c r="C15" s="30"/>
      <c r="D15" s="30"/>
      <c r="E15" s="30"/>
      <c r="F15" s="30"/>
      <c r="G15" s="30"/>
      <c r="H15" s="33">
        <v>10</v>
      </c>
      <c r="I15" s="43"/>
      <c r="J15" s="43"/>
      <c r="K15" s="43"/>
      <c r="L15" s="34">
        <v>6.5500000000000003E-2</v>
      </c>
      <c r="M15" s="30"/>
      <c r="N15" s="30"/>
      <c r="O15" s="30"/>
      <c r="P15" s="30"/>
      <c r="Q15" s="30"/>
    </row>
    <row r="16" spans="2:17" ht="15" thickBot="1">
      <c r="B16" s="30"/>
      <c r="C16" s="30"/>
      <c r="D16" s="30"/>
      <c r="E16" s="30"/>
      <c r="F16" s="30"/>
      <c r="G16" s="30"/>
      <c r="H16" s="35">
        <v>11</v>
      </c>
      <c r="I16" s="44"/>
      <c r="J16" s="44"/>
      <c r="K16" s="44"/>
      <c r="L16" s="36">
        <v>3.2800000000000003E-2</v>
      </c>
      <c r="M16" s="30"/>
      <c r="N16" s="30"/>
      <c r="O16" s="30"/>
      <c r="P16" s="30"/>
      <c r="Q16" s="30"/>
    </row>
    <row r="19" spans="8:9">
      <c r="H19" s="94">
        <v>1</v>
      </c>
      <c r="I19" s="100">
        <f>IF(H19&gt;$E$12,"",VLOOKUP(H19,$H$6:$L$16,$P$11)*$E$11)</f>
        <v>7145</v>
      </c>
    </row>
    <row r="20" spans="8:9">
      <c r="H20" s="94">
        <v>2</v>
      </c>
      <c r="I20" s="100">
        <f t="shared" ref="I20:I28" si="0">IF(H20&gt;$E$12,"",VLOOKUP(H20,$H$6:$L$16,$P$11)*$E$11)</f>
        <v>12245</v>
      </c>
    </row>
    <row r="21" spans="8:9">
      <c r="H21" s="94">
        <v>3</v>
      </c>
      <c r="I21" s="100" t="str">
        <f t="shared" si="0"/>
        <v/>
      </c>
    </row>
    <row r="22" spans="8:9">
      <c r="H22" s="94">
        <v>4</v>
      </c>
      <c r="I22" s="100" t="str">
        <f t="shared" si="0"/>
        <v/>
      </c>
    </row>
    <row r="23" spans="8:9">
      <c r="H23" s="94">
        <v>5</v>
      </c>
      <c r="I23" s="100" t="str">
        <f t="shared" si="0"/>
        <v/>
      </c>
    </row>
    <row r="24" spans="8:9">
      <c r="H24" s="94">
        <v>6</v>
      </c>
      <c r="I24" s="100" t="str">
        <f t="shared" si="0"/>
        <v/>
      </c>
    </row>
    <row r="25" spans="8:9">
      <c r="H25" s="94">
        <v>7</v>
      </c>
      <c r="I25" s="100" t="str">
        <f t="shared" si="0"/>
        <v/>
      </c>
    </row>
    <row r="26" spans="8:9">
      <c r="H26" s="94">
        <v>8</v>
      </c>
      <c r="I26" s="100" t="str">
        <f t="shared" si="0"/>
        <v/>
      </c>
    </row>
    <row r="27" spans="8:9">
      <c r="H27" s="94">
        <v>9</v>
      </c>
      <c r="I27" s="100" t="str">
        <f t="shared" si="0"/>
        <v/>
      </c>
    </row>
    <row r="28" spans="8:9">
      <c r="H28" s="94">
        <v>10</v>
      </c>
      <c r="I28" s="100" t="str">
        <f t="shared" si="0"/>
        <v/>
      </c>
    </row>
    <row r="30" spans="8:9">
      <c r="H30" s="95" t="s">
        <v>115</v>
      </c>
      <c r="I30">
        <f>SUM(I19:I29)</f>
        <v>19390</v>
      </c>
    </row>
  </sheetData>
  <mergeCells count="1">
    <mergeCell ref="H4:L4"/>
  </mergeCells>
  <dataValidations count="1">
    <dataValidation type="list" allowBlank="1" showInputMessage="1" showErrorMessage="1" sqref="E10">
      <formula1>$O$6:$O$9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9"/>
  <sheetViews>
    <sheetView workbookViewId="0">
      <selection activeCell="D7" sqref="D7"/>
    </sheetView>
  </sheetViews>
  <sheetFormatPr defaultRowHeight="14.5"/>
  <cols>
    <col min="1" max="1" width="5.1796875" customWidth="1"/>
    <col min="2" max="2" width="4.6328125" customWidth="1"/>
    <col min="3" max="3" width="18.81640625" customWidth="1"/>
    <col min="4" max="4" width="15.08984375" customWidth="1"/>
    <col min="6" max="6" width="18.81640625" customWidth="1"/>
    <col min="8" max="8" width="37.26953125" customWidth="1"/>
  </cols>
  <sheetData>
    <row r="1" spans="1:9">
      <c r="A1" s="48"/>
      <c r="B1" s="48"/>
      <c r="C1" s="48"/>
      <c r="D1" s="48"/>
      <c r="E1" s="48"/>
      <c r="F1" s="48"/>
      <c r="G1" s="48"/>
      <c r="H1" s="48"/>
      <c r="I1" s="48"/>
    </row>
    <row r="2" spans="1:9" ht="23.5">
      <c r="A2" s="53"/>
      <c r="B2" s="54" t="s">
        <v>66</v>
      </c>
      <c r="C2" s="50"/>
      <c r="D2" s="50"/>
      <c r="E2" s="50"/>
      <c r="F2" s="50"/>
      <c r="G2" s="50"/>
      <c r="H2" s="50"/>
      <c r="I2" s="50"/>
    </row>
    <row r="3" spans="1:9">
      <c r="A3" s="53"/>
      <c r="B3" s="50"/>
      <c r="C3" s="50"/>
      <c r="D3" s="50"/>
      <c r="E3" s="50"/>
      <c r="F3" s="50"/>
      <c r="G3" s="50"/>
      <c r="H3" s="50"/>
      <c r="I3" s="50"/>
    </row>
    <row r="4" spans="1:9" ht="80" customHeight="1">
      <c r="A4" s="53"/>
      <c r="B4" s="50"/>
      <c r="C4" s="105" t="s">
        <v>67</v>
      </c>
      <c r="D4" s="105"/>
      <c r="E4" s="105"/>
      <c r="F4" s="105"/>
      <c r="G4" s="105"/>
      <c r="H4" s="105"/>
      <c r="I4" s="61"/>
    </row>
    <row r="5" spans="1:9" ht="15" thickBot="1">
      <c r="A5" s="53"/>
      <c r="B5" s="50"/>
      <c r="C5" s="50"/>
      <c r="D5" s="50"/>
      <c r="E5" s="50"/>
      <c r="F5" s="50"/>
      <c r="G5" s="50"/>
      <c r="H5" s="50"/>
      <c r="I5" s="50"/>
    </row>
    <row r="6" spans="1:9" ht="29.5" thickBot="1">
      <c r="A6" s="53"/>
      <c r="B6" s="50"/>
      <c r="C6" s="57" t="s">
        <v>68</v>
      </c>
      <c r="D6" s="58" t="s">
        <v>69</v>
      </c>
      <c r="E6" s="50"/>
      <c r="F6" s="50"/>
      <c r="G6" s="50"/>
      <c r="H6" s="50"/>
      <c r="I6" s="50"/>
    </row>
    <row r="7" spans="1:9">
      <c r="A7" s="53"/>
      <c r="B7" s="50"/>
      <c r="C7" s="59">
        <v>0</v>
      </c>
      <c r="D7" s="60">
        <v>-5000</v>
      </c>
      <c r="E7" s="50"/>
      <c r="F7" s="50"/>
      <c r="G7" s="50">
        <f>D7</f>
        <v>-5000</v>
      </c>
      <c r="H7" s="50"/>
      <c r="I7" s="50"/>
    </row>
    <row r="8" spans="1:9">
      <c r="A8" s="53"/>
      <c r="B8" s="50"/>
      <c r="C8" s="51">
        <v>1</v>
      </c>
      <c r="D8" s="97">
        <v>1000</v>
      </c>
      <c r="E8" s="50"/>
      <c r="F8" s="63">
        <f>PV($D$18,C8,0,-D8)</f>
        <v>892.85714285714278</v>
      </c>
      <c r="G8" s="50">
        <f>G7+F9</f>
        <v>-3804.2091836734699</v>
      </c>
      <c r="H8" s="100" t="str">
        <f>IF(G8&gt;0,C8,"")</f>
        <v/>
      </c>
      <c r="I8" s="50"/>
    </row>
    <row r="9" spans="1:9">
      <c r="A9" s="53"/>
      <c r="B9" s="50"/>
      <c r="C9" s="51">
        <v>2</v>
      </c>
      <c r="D9" s="97">
        <v>1500</v>
      </c>
      <c r="E9" s="50"/>
      <c r="F9" s="63">
        <f t="shared" ref="F9:F16" si="0">PV($D$18,C9,0,-D9)</f>
        <v>1195.7908163265304</v>
      </c>
      <c r="G9" s="96">
        <f t="shared" ref="G9:G16" si="1">G8+F10</f>
        <v>-1668.8684402332374</v>
      </c>
      <c r="H9" s="100" t="str">
        <f t="shared" ref="H9:H16" si="2">IF(G9&gt;0,C9,"")</f>
        <v/>
      </c>
      <c r="I9" s="50"/>
    </row>
    <row r="10" spans="1:9">
      <c r="A10" s="53"/>
      <c r="B10" s="50"/>
      <c r="C10" s="51">
        <v>3</v>
      </c>
      <c r="D10" s="97">
        <v>3000</v>
      </c>
      <c r="E10" s="50"/>
      <c r="F10" s="63">
        <f t="shared" si="0"/>
        <v>2135.3407434402325</v>
      </c>
      <c r="G10" s="96">
        <f t="shared" si="1"/>
        <v>555.4448341836719</v>
      </c>
      <c r="H10" s="100">
        <f t="shared" si="2"/>
        <v>3</v>
      </c>
      <c r="I10" s="50"/>
    </row>
    <row r="11" spans="1:9">
      <c r="A11" s="53"/>
      <c r="B11" s="50"/>
      <c r="C11" s="51">
        <v>4</v>
      </c>
      <c r="D11" s="97">
        <v>3500</v>
      </c>
      <c r="E11" s="50"/>
      <c r="F11" s="63">
        <f t="shared" si="0"/>
        <v>2224.3132744169093</v>
      </c>
      <c r="G11" s="96">
        <f t="shared" si="1"/>
        <v>2257.7254013394695</v>
      </c>
      <c r="H11" s="100">
        <f t="shared" si="2"/>
        <v>4</v>
      </c>
      <c r="I11" s="50"/>
    </row>
    <row r="12" spans="1:9">
      <c r="A12" s="53"/>
      <c r="B12" s="50"/>
      <c r="C12" s="51">
        <v>5</v>
      </c>
      <c r="D12" s="97">
        <v>3000</v>
      </c>
      <c r="E12" s="50"/>
      <c r="F12" s="63">
        <f t="shared" si="0"/>
        <v>1702.2805671557976</v>
      </c>
      <c r="G12" s="96">
        <f t="shared" si="1"/>
        <v>3614.7730473501497</v>
      </c>
      <c r="H12" s="100">
        <f t="shared" si="2"/>
        <v>5</v>
      </c>
      <c r="I12" s="50"/>
    </row>
    <row r="13" spans="1:9">
      <c r="A13" s="53"/>
      <c r="B13" s="50"/>
      <c r="C13" s="55">
        <v>7</v>
      </c>
      <c r="D13" s="56">
        <v>3000</v>
      </c>
      <c r="E13" s="50"/>
      <c r="F13" s="63">
        <f t="shared" si="0"/>
        <v>1357.0476460106804</v>
      </c>
      <c r="G13" s="96">
        <f t="shared" si="1"/>
        <v>3614.7730473501497</v>
      </c>
      <c r="H13" s="100">
        <f t="shared" si="2"/>
        <v>7</v>
      </c>
      <c r="I13" s="50"/>
    </row>
    <row r="14" spans="1:9">
      <c r="A14" s="53"/>
      <c r="B14" s="50"/>
      <c r="C14" s="55">
        <v>8</v>
      </c>
      <c r="D14" s="56">
        <v>0</v>
      </c>
      <c r="E14" s="50"/>
      <c r="F14" s="63">
        <f t="shared" si="0"/>
        <v>0</v>
      </c>
      <c r="G14" s="96">
        <f t="shared" si="1"/>
        <v>3614.7730473501497</v>
      </c>
      <c r="H14" s="100">
        <f t="shared" si="2"/>
        <v>8</v>
      </c>
      <c r="I14" s="50"/>
    </row>
    <row r="15" spans="1:9">
      <c r="A15" s="53"/>
      <c r="B15" s="50"/>
      <c r="C15" s="55">
        <v>9</v>
      </c>
      <c r="D15" s="56">
        <v>0</v>
      </c>
      <c r="E15" s="50"/>
      <c r="F15" s="63">
        <f t="shared" si="0"/>
        <v>0</v>
      </c>
      <c r="G15" s="96">
        <f t="shared" si="1"/>
        <v>3614.7730473501497</v>
      </c>
      <c r="H15" s="100">
        <f t="shared" si="2"/>
        <v>9</v>
      </c>
      <c r="I15" s="50"/>
    </row>
    <row r="16" spans="1:9" ht="15" thickBot="1">
      <c r="A16" s="53"/>
      <c r="B16" s="50"/>
      <c r="C16" s="52">
        <v>10</v>
      </c>
      <c r="D16" s="98">
        <v>0</v>
      </c>
      <c r="E16" s="50"/>
      <c r="F16" s="63">
        <f t="shared" si="0"/>
        <v>0</v>
      </c>
      <c r="G16" s="96">
        <f t="shared" si="1"/>
        <v>3614.7730473501497</v>
      </c>
      <c r="H16" s="100">
        <f t="shared" si="2"/>
        <v>10</v>
      </c>
      <c r="I16" s="50"/>
    </row>
    <row r="17" spans="1:5">
      <c r="A17" s="53"/>
      <c r="B17" s="50"/>
      <c r="C17" s="50"/>
      <c r="D17" s="50"/>
      <c r="E17" s="50"/>
    </row>
    <row r="18" spans="1:5">
      <c r="A18" s="53"/>
      <c r="B18" s="50"/>
      <c r="C18" s="50" t="s">
        <v>70</v>
      </c>
      <c r="D18" s="49">
        <v>0.12</v>
      </c>
      <c r="E18" s="50"/>
    </row>
    <row r="19" spans="1:5" ht="15" thickBot="1">
      <c r="A19" s="48"/>
      <c r="B19" s="48"/>
      <c r="C19" s="48"/>
      <c r="D19" s="48"/>
      <c r="E19" s="48"/>
    </row>
    <row r="20" spans="1:5" ht="15" thickBot="1">
      <c r="A20" s="48"/>
      <c r="B20" s="48"/>
      <c r="C20" s="62" t="s">
        <v>71</v>
      </c>
      <c r="D20" s="106" t="str">
        <f>IF(G16&lt;0,"Never",MIN(H8:H16)&amp;" Years")</f>
        <v>3 Years</v>
      </c>
      <c r="E20" s="107"/>
    </row>
    <row r="29" spans="1:5">
      <c r="D29" s="101"/>
    </row>
  </sheetData>
  <mergeCells count="2">
    <mergeCell ref="C4:H4"/>
    <mergeCell ref="D20:E20"/>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H47"/>
  <sheetViews>
    <sheetView topLeftCell="A32" workbookViewId="0">
      <selection activeCell="B28" sqref="B28:B29"/>
    </sheetView>
  </sheetViews>
  <sheetFormatPr defaultRowHeight="14.5"/>
  <cols>
    <col min="1" max="1" width="4.36328125" customWidth="1"/>
    <col min="4" max="4" width="12.36328125" customWidth="1"/>
  </cols>
  <sheetData>
    <row r="2" spans="1:8" ht="23.5">
      <c r="A2" s="64"/>
      <c r="B2" s="81" t="s">
        <v>86</v>
      </c>
      <c r="C2" s="64"/>
      <c r="D2" s="64"/>
      <c r="E2" s="64"/>
      <c r="F2" s="64"/>
      <c r="G2" s="64"/>
      <c r="H2" s="64"/>
    </row>
    <row r="3" spans="1:8" ht="15" thickBot="1">
      <c r="A3" s="64"/>
      <c r="B3" s="64"/>
      <c r="C3" s="64"/>
      <c r="D3" s="64"/>
      <c r="E3" s="64"/>
      <c r="F3" s="64"/>
      <c r="G3" s="64"/>
      <c r="H3" s="64"/>
    </row>
    <row r="4" spans="1:8" ht="29.5" thickBot="1">
      <c r="A4" s="64"/>
      <c r="B4" s="64"/>
      <c r="C4" s="69" t="s">
        <v>68</v>
      </c>
      <c r="D4" s="70" t="s">
        <v>69</v>
      </c>
      <c r="E4" s="64"/>
      <c r="F4" s="71" t="s">
        <v>72</v>
      </c>
      <c r="G4" s="64"/>
      <c r="H4" s="64"/>
    </row>
    <row r="5" spans="1:8" ht="15" thickBot="1">
      <c r="A5" s="64"/>
      <c r="B5" s="64"/>
      <c r="C5" s="67">
        <v>0</v>
      </c>
      <c r="D5" s="97">
        <v>-20000</v>
      </c>
      <c r="E5" s="64"/>
      <c r="F5" s="72">
        <v>0.09</v>
      </c>
      <c r="G5" s="64"/>
      <c r="H5" s="64"/>
    </row>
    <row r="6" spans="1:8">
      <c r="A6" s="64"/>
      <c r="B6" s="64"/>
      <c r="C6" s="67">
        <v>1</v>
      </c>
      <c r="D6" s="97">
        <v>2500</v>
      </c>
      <c r="E6" s="64"/>
      <c r="F6" s="64"/>
      <c r="G6" s="64"/>
      <c r="H6" s="64"/>
    </row>
    <row r="7" spans="1:8">
      <c r="A7" s="64"/>
      <c r="B7" s="64"/>
      <c r="C7" s="67">
        <v>2</v>
      </c>
      <c r="D7" s="97">
        <v>4000</v>
      </c>
      <c r="E7" s="64"/>
      <c r="F7" s="64"/>
      <c r="G7" s="64"/>
      <c r="H7" s="64"/>
    </row>
    <row r="8" spans="1:8">
      <c r="A8" s="64"/>
      <c r="B8" s="64"/>
      <c r="C8" s="67">
        <v>3</v>
      </c>
      <c r="D8" s="97">
        <v>5000</v>
      </c>
      <c r="E8" s="64"/>
      <c r="F8" s="64"/>
      <c r="G8" s="64"/>
      <c r="H8" s="64"/>
    </row>
    <row r="9" spans="1:8">
      <c r="A9" s="64"/>
      <c r="B9" s="64"/>
      <c r="C9" s="67">
        <v>4</v>
      </c>
      <c r="D9" s="97">
        <v>6000</v>
      </c>
      <c r="E9" s="64"/>
      <c r="F9" s="64"/>
      <c r="G9" s="64"/>
      <c r="H9" s="65"/>
    </row>
    <row r="10" spans="1:8">
      <c r="A10" s="64"/>
      <c r="B10" s="64"/>
      <c r="C10" s="67">
        <v>5</v>
      </c>
      <c r="D10" s="97">
        <v>3800</v>
      </c>
      <c r="E10" s="64"/>
      <c r="F10" s="64"/>
      <c r="G10" s="64"/>
      <c r="H10" s="64"/>
    </row>
    <row r="11" spans="1:8" ht="15" thickBot="1">
      <c r="A11" s="64"/>
      <c r="B11" s="64"/>
      <c r="C11" s="68">
        <v>6</v>
      </c>
      <c r="D11" s="98">
        <v>3500</v>
      </c>
      <c r="E11" s="64"/>
      <c r="F11" s="64"/>
      <c r="G11" s="64"/>
      <c r="H11" s="64"/>
    </row>
    <row r="13" spans="1:8">
      <c r="A13" s="74" t="s">
        <v>73</v>
      </c>
      <c r="B13" s="83" t="s">
        <v>90</v>
      </c>
      <c r="C13" s="64"/>
      <c r="D13" s="64"/>
      <c r="E13" s="64"/>
      <c r="F13" s="64"/>
      <c r="G13" s="64"/>
      <c r="H13" s="64"/>
    </row>
    <row r="14" spans="1:8" ht="15" thickBot="1">
      <c r="A14" s="64"/>
      <c r="B14" s="64"/>
      <c r="C14" s="64"/>
      <c r="D14" s="64"/>
      <c r="E14" s="64"/>
      <c r="F14" s="64"/>
      <c r="G14" s="64"/>
      <c r="H14" s="64"/>
    </row>
    <row r="15" spans="1:8" ht="15" thickBot="1">
      <c r="A15" s="64"/>
      <c r="B15" s="73" t="s">
        <v>74</v>
      </c>
      <c r="C15" s="108">
        <f>NPV(F5,D6:D11)+D5</f>
        <v>-1671.5584665749193</v>
      </c>
      <c r="D15" s="109"/>
      <c r="E15" s="64"/>
      <c r="F15" s="64"/>
      <c r="G15" s="64"/>
      <c r="H15" s="64"/>
    </row>
    <row r="17" spans="1:6" s="64" customFormat="1">
      <c r="A17" s="83" t="s">
        <v>75</v>
      </c>
      <c r="B17" s="83" t="s">
        <v>91</v>
      </c>
    </row>
    <row r="18" spans="1:6" s="64" customFormat="1" ht="15" thickBot="1"/>
    <row r="19" spans="1:6" s="64" customFormat="1" ht="15" thickBot="1">
      <c r="B19" s="73" t="s">
        <v>74</v>
      </c>
      <c r="C19" s="112">
        <f>MIRR(D5:D11,F5,F5)</f>
        <v>7.4259216632779568E-2</v>
      </c>
      <c r="D19" s="113"/>
    </row>
    <row r="20" spans="1:6" s="64" customFormat="1">
      <c r="B20" s="73"/>
    </row>
    <row r="21" spans="1:6">
      <c r="A21" s="83" t="s">
        <v>76</v>
      </c>
      <c r="B21" s="83" t="s">
        <v>92</v>
      </c>
      <c r="C21" s="64"/>
      <c r="D21" s="64"/>
    </row>
    <row r="22" spans="1:6" ht="15" thickBot="1">
      <c r="A22" s="64"/>
      <c r="B22" s="64"/>
      <c r="C22" s="64"/>
      <c r="D22" s="64"/>
    </row>
    <row r="23" spans="1:6" ht="15" thickBot="1">
      <c r="A23" s="64"/>
      <c r="B23" s="73" t="s">
        <v>74</v>
      </c>
      <c r="C23" s="110">
        <f>PMT(F5,6,-C15,0)</f>
        <v>-372.6234511288506</v>
      </c>
      <c r="D23" s="109"/>
    </row>
    <row r="25" spans="1:6">
      <c r="A25" s="83" t="s">
        <v>77</v>
      </c>
      <c r="B25" s="66" t="s">
        <v>78</v>
      </c>
      <c r="C25" s="64"/>
      <c r="D25" s="64"/>
    </row>
    <row r="26" spans="1:6">
      <c r="A26" s="66"/>
      <c r="B26" s="66" t="s">
        <v>79</v>
      </c>
      <c r="C26" s="64"/>
      <c r="D26" s="64"/>
    </row>
    <row r="27" spans="1:6">
      <c r="A27" s="66"/>
      <c r="B27" s="66" t="s">
        <v>80</v>
      </c>
      <c r="C27" s="64"/>
      <c r="D27" s="64"/>
    </row>
    <row r="28" spans="1:6">
      <c r="A28" s="64"/>
      <c r="B28" s="96" t="s">
        <v>116</v>
      </c>
      <c r="C28" s="64"/>
      <c r="D28" s="64"/>
    </row>
    <row r="29" spans="1:6" s="95" customFormat="1">
      <c r="B29" s="96" t="s">
        <v>117</v>
      </c>
    </row>
    <row r="30" spans="1:6">
      <c r="A30" s="64"/>
      <c r="B30" s="64"/>
      <c r="C30" s="64"/>
      <c r="D30" s="64"/>
    </row>
    <row r="31" spans="1:6" ht="15" thickBot="1">
      <c r="A31" s="64"/>
      <c r="B31" s="64"/>
      <c r="C31" s="111" t="s">
        <v>81</v>
      </c>
      <c r="D31" s="111"/>
    </row>
    <row r="32" spans="1:6">
      <c r="A32" s="64"/>
      <c r="B32" s="64"/>
      <c r="C32" s="75"/>
      <c r="D32" s="76">
        <f>C15</f>
        <v>-1671.5584665749193</v>
      </c>
      <c r="F32" s="66" t="s">
        <v>82</v>
      </c>
    </row>
    <row r="33" spans="3:6">
      <c r="C33" s="79">
        <v>0</v>
      </c>
      <c r="D33" s="77">
        <f t="dataTable" ref="D33:D47" dt2D="0" dtr="0" r1="F5"/>
        <v>4800</v>
      </c>
      <c r="E33" s="64"/>
      <c r="F33" s="66" t="s">
        <v>83</v>
      </c>
    </row>
    <row r="34" spans="3:6">
      <c r="C34" s="79">
        <v>0.02</v>
      </c>
      <c r="D34" s="77">
        <v>3100.0166610084671</v>
      </c>
      <c r="E34" s="64"/>
      <c r="F34" s="64"/>
    </row>
    <row r="35" spans="3:6">
      <c r="C35" s="79">
        <v>0.04</v>
      </c>
      <c r="D35" s="77">
        <v>1565.3017911911338</v>
      </c>
      <c r="E35" s="64"/>
      <c r="F35" s="66" t="s">
        <v>84</v>
      </c>
    </row>
    <row r="36" spans="3:6">
      <c r="C36" s="79">
        <v>0.06</v>
      </c>
      <c r="D36" s="77">
        <v>176.07766911420913</v>
      </c>
      <c r="E36" s="64"/>
      <c r="F36" s="66" t="s">
        <v>85</v>
      </c>
    </row>
    <row r="37" spans="3:6">
      <c r="C37" s="79">
        <v>0.08</v>
      </c>
      <c r="D37" s="77">
        <v>-1084.679739279356</v>
      </c>
      <c r="E37" s="64"/>
    </row>
    <row r="38" spans="3:6">
      <c r="C38" s="79">
        <v>0.1</v>
      </c>
      <c r="D38" s="77">
        <v>-2231.6730837944669</v>
      </c>
      <c r="E38" s="64"/>
      <c r="F38" s="64"/>
    </row>
    <row r="39" spans="3:6">
      <c r="C39" s="79">
        <v>0.12</v>
      </c>
      <c r="D39" s="77">
        <v>-3277.6409473057211</v>
      </c>
      <c r="E39" s="64"/>
      <c r="F39" s="64"/>
    </row>
    <row r="40" spans="3:6">
      <c r="C40" s="79">
        <v>0.14000000000000001</v>
      </c>
      <c r="D40" s="77">
        <v>-4233.6543432857688</v>
      </c>
      <c r="E40" s="64"/>
      <c r="F40" s="64"/>
    </row>
    <row r="41" spans="3:6">
      <c r="C41" s="79">
        <v>0.18</v>
      </c>
      <c r="D41" s="77">
        <v>-5913.2051900490551</v>
      </c>
      <c r="E41" s="64"/>
      <c r="F41" s="64"/>
    </row>
    <row r="42" spans="3:6">
      <c r="C42" s="79">
        <v>0.2</v>
      </c>
      <c r="D42" s="77">
        <v>-6652.5741598079549</v>
      </c>
      <c r="E42" s="64"/>
      <c r="F42" s="64"/>
    </row>
    <row r="43" spans="3:6">
      <c r="C43" s="79">
        <v>0.22</v>
      </c>
      <c r="D43" s="77">
        <v>-7333.9706724069292</v>
      </c>
      <c r="E43" s="64"/>
      <c r="F43" s="64"/>
    </row>
    <row r="44" spans="3:6">
      <c r="C44" s="79">
        <v>0.24</v>
      </c>
      <c r="D44" s="77">
        <v>-7963.1227411213422</v>
      </c>
      <c r="E44" s="64"/>
      <c r="F44" s="64"/>
    </row>
    <row r="45" spans="3:6">
      <c r="C45" s="79">
        <v>0.26</v>
      </c>
      <c r="D45" s="77">
        <v>-8545.0906047949138</v>
      </c>
      <c r="E45" s="64"/>
      <c r="F45" s="64"/>
    </row>
    <row r="46" spans="3:6">
      <c r="C46" s="79">
        <v>0.28000000000000003</v>
      </c>
      <c r="D46" s="77">
        <v>-9084.3553585000336</v>
      </c>
      <c r="E46" s="64"/>
      <c r="F46" s="64"/>
    </row>
    <row r="47" spans="3:6" ht="15" thickBot="1">
      <c r="C47" s="80">
        <v>0.3</v>
      </c>
      <c r="D47" s="78">
        <v>-9584.894492406891</v>
      </c>
      <c r="E47" s="64"/>
      <c r="F47" s="64"/>
    </row>
  </sheetData>
  <mergeCells count="4">
    <mergeCell ref="C15:D15"/>
    <mergeCell ref="C23:D23"/>
    <mergeCell ref="C31:D31"/>
    <mergeCell ref="C19:D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2:J19"/>
  <sheetViews>
    <sheetView workbookViewId="0">
      <selection activeCell="M15" sqref="M15"/>
    </sheetView>
  </sheetViews>
  <sheetFormatPr defaultRowHeight="14.5"/>
  <cols>
    <col min="2" max="2" width="20.1796875" customWidth="1"/>
    <col min="3" max="3" width="16.453125" customWidth="1"/>
  </cols>
  <sheetData>
    <row r="2" spans="2:10" ht="23.5">
      <c r="B2" s="89" t="s">
        <v>89</v>
      </c>
      <c r="C2" s="82"/>
      <c r="D2" s="82"/>
      <c r="E2" s="82"/>
      <c r="F2" s="82"/>
      <c r="G2" s="82"/>
      <c r="H2" s="82"/>
      <c r="I2" s="82"/>
      <c r="J2" s="82"/>
    </row>
    <row r="4" spans="2:10" ht="17.5">
      <c r="B4" s="84" t="s">
        <v>1</v>
      </c>
      <c r="C4" s="84" t="s">
        <v>87</v>
      </c>
      <c r="D4" s="82"/>
      <c r="E4" s="82"/>
      <c r="F4" s="82"/>
      <c r="G4" s="82"/>
      <c r="H4" s="82"/>
      <c r="I4" s="82"/>
      <c r="J4" s="82"/>
    </row>
    <row r="5" spans="2:10">
      <c r="B5" s="86">
        <v>0</v>
      </c>
      <c r="C5" s="87">
        <v>-6500</v>
      </c>
      <c r="D5" s="82"/>
      <c r="E5" s="85"/>
      <c r="F5" s="82"/>
      <c r="G5" s="82"/>
      <c r="H5" s="82"/>
      <c r="I5" s="82"/>
      <c r="J5" s="82"/>
    </row>
    <row r="6" spans="2:10">
      <c r="B6" s="86">
        <v>1</v>
      </c>
      <c r="C6" s="87">
        <v>1000</v>
      </c>
      <c r="D6" s="82"/>
      <c r="E6" s="85"/>
      <c r="F6" s="82"/>
      <c r="G6" s="82"/>
      <c r="H6" s="82"/>
      <c r="I6" s="82"/>
      <c r="J6" s="82"/>
    </row>
    <row r="7" spans="2:10">
      <c r="B7" s="86">
        <v>2</v>
      </c>
      <c r="C7" s="87">
        <v>1500</v>
      </c>
      <c r="D7" s="82"/>
      <c r="E7" s="85"/>
      <c r="F7" s="82"/>
      <c r="G7" s="82"/>
      <c r="H7" s="82"/>
      <c r="I7" s="82"/>
      <c r="J7" s="82"/>
    </row>
    <row r="8" spans="2:10">
      <c r="B8" s="86">
        <v>3</v>
      </c>
      <c r="C8" s="87">
        <v>1200</v>
      </c>
      <c r="D8" s="82"/>
      <c r="E8" s="85"/>
      <c r="F8" s="82"/>
      <c r="G8" s="82"/>
      <c r="H8" s="82"/>
      <c r="I8" s="82"/>
      <c r="J8" s="82"/>
    </row>
    <row r="9" spans="2:10">
      <c r="B9" s="86">
        <v>4</v>
      </c>
      <c r="C9" s="87">
        <v>3000</v>
      </c>
      <c r="D9" s="82"/>
      <c r="E9" s="85"/>
      <c r="F9" s="82"/>
      <c r="G9" s="82"/>
      <c r="H9" s="82"/>
      <c r="I9" s="82"/>
      <c r="J9" s="82"/>
    </row>
    <row r="10" spans="2:10">
      <c r="B10" s="86">
        <v>5</v>
      </c>
      <c r="C10" s="87">
        <v>3500</v>
      </c>
      <c r="D10" s="82"/>
      <c r="E10" s="82"/>
      <c r="F10" s="82"/>
      <c r="G10" s="82"/>
      <c r="H10" s="82"/>
      <c r="I10" s="82"/>
      <c r="J10" s="82"/>
    </row>
    <row r="11" spans="2:10">
      <c r="B11" s="82"/>
      <c r="C11" s="87"/>
      <c r="D11" s="82"/>
      <c r="E11" s="82"/>
      <c r="F11" s="82"/>
      <c r="G11" s="82"/>
      <c r="H11" s="82"/>
      <c r="I11" s="82"/>
      <c r="J11" s="82"/>
    </row>
    <row r="12" spans="2:10">
      <c r="B12" s="85" t="s">
        <v>88</v>
      </c>
      <c r="C12" s="88">
        <v>9.6500000000000002E-2</v>
      </c>
      <c r="D12" s="82"/>
      <c r="E12" s="82"/>
      <c r="F12" s="82"/>
      <c r="G12" s="82"/>
      <c r="H12" s="82"/>
      <c r="I12" s="82"/>
      <c r="J12" s="82"/>
    </row>
    <row r="13" spans="2:10" ht="15" thickBot="1">
      <c r="B13" s="82"/>
      <c r="C13" s="82"/>
      <c r="D13" s="82"/>
      <c r="E13" s="82"/>
      <c r="F13" s="82"/>
      <c r="G13" s="82"/>
      <c r="H13" s="82"/>
      <c r="I13" s="82"/>
      <c r="J13" s="82"/>
    </row>
    <row r="14" spans="2:10" ht="15" thickBot="1">
      <c r="B14" s="114" t="str">
        <f>"The project has an NPV of $"&amp;FIXED(C18,2)&amp;" using a discount rate of "&amp;FIXED(C12*100,2)&amp;"% and it should be "&amp;C19&amp;"."</f>
        <v>The project has an NPV of $853.29 using a discount rate of 9.65% and it should be ACCEPTED.</v>
      </c>
      <c r="C14" s="115"/>
      <c r="D14" s="115"/>
      <c r="E14" s="115"/>
      <c r="F14" s="115"/>
      <c r="G14" s="115"/>
      <c r="H14" s="115"/>
      <c r="I14" s="115"/>
      <c r="J14" s="116"/>
    </row>
    <row r="15" spans="2:10" ht="15" thickBot="1">
      <c r="B15" s="82"/>
      <c r="C15" s="82"/>
      <c r="D15" s="82"/>
      <c r="E15" s="82"/>
      <c r="F15" s="82"/>
      <c r="G15" s="82"/>
      <c r="H15" s="82"/>
      <c r="I15" s="82"/>
      <c r="J15" s="82"/>
    </row>
    <row r="16" spans="2:10" ht="15" thickBot="1">
      <c r="B16" s="117" t="s">
        <v>119</v>
      </c>
      <c r="C16" s="118"/>
      <c r="D16" s="118"/>
      <c r="E16" s="118"/>
      <c r="F16" s="118"/>
      <c r="G16" s="118"/>
      <c r="H16" s="118"/>
      <c r="I16" s="118"/>
      <c r="J16" s="119"/>
    </row>
    <row r="18" spans="2:3">
      <c r="B18" s="95" t="s">
        <v>118</v>
      </c>
      <c r="C18" s="99">
        <f>NPV(C12,C6:C10)+C5</f>
        <v>853.28651306035135</v>
      </c>
    </row>
    <row r="19" spans="2:3">
      <c r="B19" s="95" t="s">
        <v>120</v>
      </c>
      <c r="C19" s="85" t="str">
        <f>IF(C18&gt;0,"ACCEPTED","REJECTED")</f>
        <v>ACCEPTED</v>
      </c>
    </row>
  </sheetData>
  <mergeCells count="2">
    <mergeCell ref="B14:J14"/>
    <mergeCell ref="B16:J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P1 - 30 Pts</vt:lpstr>
      <vt:lpstr>P2 - 10 Pts</vt:lpstr>
      <vt:lpstr>P3 - 10 Pts</vt:lpstr>
      <vt:lpstr>P4 - 25 Pts</vt:lpstr>
      <vt:lpstr>P5 - 5 Pts</vt:lpstr>
      <vt:lpstr>'P1 - 30 Pts'!Print_Area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2010-04-21T18:21:57Z</cp:lastPrinted>
  <dcterms:created xsi:type="dcterms:W3CDTF">2010-04-21T14:47:27Z</dcterms:created>
  <dcterms:modified xsi:type="dcterms:W3CDTF">2010-05-06T18:29:57Z</dcterms:modified>
</cp:coreProperties>
</file>